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225" windowHeight="5055" activeTab="0"/>
  </bookViews>
  <sheets>
    <sheet name="2013" sheetId="1" r:id="rId1"/>
  </sheets>
  <definedNames>
    <definedName name="_xlnm.Print_Area" localSheetId="0">'2013'!$D$25:$Q$39</definedName>
  </definedNames>
  <calcPr fullCalcOnLoad="1" refMode="R1C1"/>
</workbook>
</file>

<file path=xl/comments1.xml><?xml version="1.0" encoding="utf-8"?>
<comments xmlns="http://schemas.openxmlformats.org/spreadsheetml/2006/main">
  <authors>
    <author>user1</author>
  </authors>
  <commentList>
    <comment ref="N8" authorId="0">
      <text>
        <r>
          <rPr>
            <b/>
            <sz val="8"/>
            <rFont val="Tahoma"/>
            <family val="0"/>
          </rPr>
          <t>user1:</t>
        </r>
        <r>
          <rPr>
            <sz val="8"/>
            <rFont val="Tahoma"/>
            <family val="0"/>
          </rPr>
          <t xml:space="preserve">
200 -квитаниции
1200 теплосчетчик</t>
        </r>
      </text>
    </comment>
    <comment ref="M15" authorId="0">
      <text>
        <r>
          <rPr>
            <b/>
            <sz val="8"/>
            <rFont val="Tahoma"/>
            <family val="0"/>
          </rPr>
          <t>user1:</t>
        </r>
        <r>
          <rPr>
            <sz val="8"/>
            <rFont val="Tahoma"/>
            <family val="0"/>
          </rPr>
          <t xml:space="preserve">
26114-домофоны
95 руб-замок навесной</t>
        </r>
      </text>
    </comment>
  </commentList>
</comments>
</file>

<file path=xl/sharedStrings.xml><?xml version="1.0" encoding="utf-8"?>
<sst xmlns="http://schemas.openxmlformats.org/spreadsheetml/2006/main" count="72" uniqueCount="51">
  <si>
    <t xml:space="preserve">Остаток </t>
  </si>
  <si>
    <t xml:space="preserve">Поступило </t>
  </si>
  <si>
    <t xml:space="preserve">Оплата </t>
  </si>
  <si>
    <t>ЕРКЦ</t>
  </si>
  <si>
    <t>Налог</t>
  </si>
  <si>
    <t>Уборка</t>
  </si>
  <si>
    <t>Ремонт</t>
  </si>
  <si>
    <t xml:space="preserve">сметы </t>
  </si>
  <si>
    <t>Площадь</t>
  </si>
  <si>
    <t xml:space="preserve">Кол-во </t>
  </si>
  <si>
    <t>Электро-</t>
  </si>
  <si>
    <t>энергия</t>
  </si>
  <si>
    <t>тер.</t>
  </si>
  <si>
    <t>квар.</t>
  </si>
  <si>
    <t>на конец</t>
  </si>
  <si>
    <t>Расходы</t>
  </si>
  <si>
    <t>Содержание</t>
  </si>
  <si>
    <t>договор ав.</t>
  </si>
  <si>
    <t>Разное</t>
  </si>
  <si>
    <t>Ген. директор ООО "Георгиевск - ЖЭУ"                                            Никишина И.М.</t>
  </si>
  <si>
    <t>июнь</t>
  </si>
  <si>
    <t>содер</t>
  </si>
  <si>
    <t>ремонт</t>
  </si>
  <si>
    <t>итого</t>
  </si>
  <si>
    <t>эксплуатац</t>
  </si>
  <si>
    <t>июль</t>
  </si>
  <si>
    <t>август</t>
  </si>
  <si>
    <t>сентябрь</t>
  </si>
  <si>
    <t>кап.рем</t>
  </si>
  <si>
    <t>тепл</t>
  </si>
  <si>
    <t>март</t>
  </si>
  <si>
    <t>апрель</t>
  </si>
  <si>
    <t>май</t>
  </si>
  <si>
    <t>Месяц</t>
  </si>
  <si>
    <t>Наименование работ</t>
  </si>
  <si>
    <t>ед. изм.</t>
  </si>
  <si>
    <t>кол-во</t>
  </si>
  <si>
    <t>ИТОГО</t>
  </si>
  <si>
    <t>ян</t>
  </si>
  <si>
    <t>Очистка канализационной сети: внутренней</t>
  </si>
  <si>
    <t>100м тр-да</t>
  </si>
  <si>
    <t>Выкашивание газонов: газонокосилкой</t>
  </si>
  <si>
    <t>100м2</t>
  </si>
  <si>
    <t>100шт</t>
  </si>
  <si>
    <t>тыс.руб.</t>
  </si>
  <si>
    <t>Учет доходов и расходов по Гагарина 34 на 2013 год</t>
  </si>
  <si>
    <t>Перечень выполненных работ по сметам за 2013 год по дому Гагарина 34</t>
  </si>
  <si>
    <t>февраль</t>
  </si>
  <si>
    <t>Прокладка трубопроводов канализации из полиэтиленовых труб высокой плотности диаметром: 110 мм</t>
  </si>
  <si>
    <t>Ремонт силового предохранительного шкафа</t>
  </si>
  <si>
    <t>Гидравлическое испытание трубопроводов систем отопления, водопровода и горячего водоснабжения диаметром: до 100мм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</si>
</sst>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0.000"/>
    <numFmt numFmtId="167" formatCode="0.0000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b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1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2" fontId="19" fillId="0" borderId="10" xfId="0" applyNumberFormat="1" applyFont="1" applyFill="1" applyBorder="1" applyAlignment="1">
      <alignment/>
    </xf>
    <xf numFmtId="2" fontId="19" fillId="0" borderId="11" xfId="0" applyNumberFormat="1" applyFont="1" applyBorder="1" applyAlignment="1">
      <alignment/>
    </xf>
    <xf numFmtId="2" fontId="19" fillId="6" borderId="12" xfId="0" applyNumberFormat="1" applyFont="1" applyFill="1" applyBorder="1" applyAlignment="1">
      <alignment/>
    </xf>
    <xf numFmtId="0" fontId="19" fillId="0" borderId="13" xfId="0" applyFont="1" applyBorder="1" applyAlignment="1">
      <alignment/>
    </xf>
    <xf numFmtId="1" fontId="19" fillId="0" borderId="13" xfId="0" applyNumberFormat="1" applyFont="1" applyBorder="1" applyAlignment="1">
      <alignment/>
    </xf>
    <xf numFmtId="2" fontId="19" fillId="0" borderId="13" xfId="0" applyNumberFormat="1" applyFont="1" applyBorder="1" applyAlignment="1">
      <alignment/>
    </xf>
    <xf numFmtId="2" fontId="19" fillId="0" borderId="14" xfId="0" applyNumberFormat="1" applyFont="1" applyBorder="1" applyAlignment="1">
      <alignment/>
    </xf>
    <xf numFmtId="0" fontId="19" fillId="0" borderId="12" xfId="0" applyFont="1" applyBorder="1" applyAlignment="1">
      <alignment/>
    </xf>
    <xf numFmtId="1" fontId="19" fillId="0" borderId="12" xfId="0" applyNumberFormat="1" applyFont="1" applyBorder="1" applyAlignment="1">
      <alignment/>
    </xf>
    <xf numFmtId="164" fontId="19" fillId="4" borderId="12" xfId="0" applyNumberFormat="1" applyFont="1" applyFill="1" applyBorder="1" applyAlignment="1">
      <alignment/>
    </xf>
    <xf numFmtId="164" fontId="19" fillId="7" borderId="12" xfId="0" applyNumberFormat="1" applyFont="1" applyFill="1" applyBorder="1" applyAlignment="1">
      <alignment/>
    </xf>
    <xf numFmtId="164" fontId="19" fillId="7" borderId="12" xfId="0" applyNumberFormat="1" applyFont="1" applyFill="1" applyBorder="1" applyAlignment="1">
      <alignment/>
    </xf>
    <xf numFmtId="2" fontId="19" fillId="0" borderId="14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0" fillId="0" borderId="12" xfId="0" applyNumberFormat="1" applyFont="1" applyBorder="1" applyAlignment="1">
      <alignment horizontal="left"/>
    </xf>
    <xf numFmtId="0" fontId="20" fillId="24" borderId="12" xfId="0" applyNumberFormat="1" applyFont="1" applyFill="1" applyBorder="1" applyAlignment="1">
      <alignment horizontal="left"/>
    </xf>
    <xf numFmtId="0" fontId="20" fillId="24" borderId="12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6" borderId="10" xfId="0" applyFont="1" applyFill="1" applyBorder="1" applyAlignment="1">
      <alignment/>
    </xf>
    <xf numFmtId="0" fontId="19" fillId="6" borderId="14" xfId="0" applyFont="1" applyFill="1" applyBorder="1" applyAlignment="1">
      <alignment/>
    </xf>
    <xf numFmtId="0" fontId="19" fillId="24" borderId="15" xfId="0" applyFont="1" applyFill="1" applyBorder="1" applyAlignment="1">
      <alignment/>
    </xf>
    <xf numFmtId="2" fontId="19" fillId="0" borderId="16" xfId="0" applyNumberFormat="1" applyFont="1" applyBorder="1" applyAlignment="1">
      <alignment/>
    </xf>
    <xf numFmtId="2" fontId="19" fillId="0" borderId="17" xfId="0" applyNumberFormat="1" applyFont="1" applyBorder="1" applyAlignment="1">
      <alignment/>
    </xf>
    <xf numFmtId="164" fontId="19" fillId="4" borderId="14" xfId="0" applyNumberFormat="1" applyFont="1" applyFill="1" applyBorder="1" applyAlignment="1">
      <alignment/>
    </xf>
    <xf numFmtId="2" fontId="19" fillId="5" borderId="15" xfId="0" applyNumberFormat="1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24" borderId="12" xfId="0" applyFill="1" applyBorder="1" applyAlignment="1">
      <alignment/>
    </xf>
    <xf numFmtId="164" fontId="1" fillId="5" borderId="12" xfId="0" applyNumberFormat="1" applyFont="1" applyFill="1" applyBorder="1" applyAlignment="1">
      <alignment/>
    </xf>
    <xf numFmtId="2" fontId="1" fillId="5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19" fillId="0" borderId="12" xfId="0" applyNumberFormat="1" applyFont="1" applyBorder="1" applyAlignment="1">
      <alignment/>
    </xf>
    <xf numFmtId="0" fontId="20" fillId="25" borderId="12" xfId="0" applyFont="1" applyFill="1" applyBorder="1" applyAlignment="1">
      <alignment/>
    </xf>
    <xf numFmtId="166" fontId="20" fillId="5" borderId="12" xfId="0" applyNumberFormat="1" applyFont="1" applyFill="1" applyBorder="1" applyAlignment="1">
      <alignment/>
    </xf>
    <xf numFmtId="166" fontId="20" fillId="26" borderId="12" xfId="0" applyNumberFormat="1" applyFont="1" applyFill="1" applyBorder="1" applyAlignment="1">
      <alignment/>
    </xf>
    <xf numFmtId="166" fontId="20" fillId="15" borderId="12" xfId="0" applyNumberFormat="1" applyFont="1" applyFill="1" applyBorder="1" applyAlignment="1">
      <alignment/>
    </xf>
    <xf numFmtId="2" fontId="0" fillId="0" borderId="11" xfId="0" applyNumberFormat="1" applyBorder="1" applyAlignment="1">
      <alignment horizontal="left" wrapText="1"/>
    </xf>
    <xf numFmtId="2" fontId="0" fillId="0" borderId="18" xfId="0" applyNumberFormat="1" applyBorder="1" applyAlignment="1">
      <alignment horizontal="left" wrapText="1"/>
    </xf>
    <xf numFmtId="2" fontId="0" fillId="0" borderId="19" xfId="0" applyNumberFormat="1" applyBorder="1" applyAlignment="1">
      <alignment horizontal="left" wrapText="1"/>
    </xf>
    <xf numFmtId="2" fontId="19" fillId="0" borderId="10" xfId="0" applyNumberFormat="1" applyFont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20" fillId="27" borderId="0" xfId="0" applyFont="1" applyFill="1" applyAlignment="1">
      <alignment horizontal="center"/>
    </xf>
    <xf numFmtId="2" fontId="0" fillId="0" borderId="11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2" fontId="20" fillId="27" borderId="2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20" fillId="24" borderId="11" xfId="0" applyNumberFormat="1" applyFont="1" applyFill="1" applyBorder="1" applyAlignment="1">
      <alignment horizontal="center"/>
    </xf>
    <xf numFmtId="2" fontId="20" fillId="24" borderId="18" xfId="0" applyNumberFormat="1" applyFont="1" applyFill="1" applyBorder="1" applyAlignment="1">
      <alignment horizontal="center"/>
    </xf>
    <xf numFmtId="2" fontId="20" fillId="24" borderId="1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S39"/>
  <sheetViews>
    <sheetView tabSelected="1" zoomScalePageLayoutView="0" workbookViewId="0" topLeftCell="A1">
      <selection activeCell="M46" sqref="M46"/>
    </sheetView>
  </sheetViews>
  <sheetFormatPr defaultColWidth="9.00390625" defaultRowHeight="12.75"/>
  <cols>
    <col min="1" max="1" width="2.75390625" style="0" customWidth="1"/>
    <col min="2" max="2" width="3.25390625" style="0" customWidth="1"/>
    <col min="3" max="3" width="3.625" style="0" customWidth="1"/>
    <col min="4" max="4" width="9.75390625" style="0" customWidth="1"/>
    <col min="16" max="17" width="9.75390625" style="0" customWidth="1"/>
  </cols>
  <sheetData>
    <row r="3" spans="2:16" ht="12.75">
      <c r="B3" s="3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8" ht="12.75">
      <c r="A4" s="53" t="s">
        <v>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4"/>
    </row>
    <row r="5" spans="1:18" ht="12.75">
      <c r="A5" s="5"/>
      <c r="B5" s="6" t="s">
        <v>8</v>
      </c>
      <c r="C5" s="7" t="s">
        <v>9</v>
      </c>
      <c r="D5" s="50" t="s">
        <v>1</v>
      </c>
      <c r="E5" s="51"/>
      <c r="F5" s="52"/>
      <c r="G5" s="8" t="s">
        <v>2</v>
      </c>
      <c r="H5" s="48" t="s">
        <v>4</v>
      </c>
      <c r="I5" s="8" t="s">
        <v>5</v>
      </c>
      <c r="J5" s="9" t="s">
        <v>10</v>
      </c>
      <c r="K5" s="10" t="s">
        <v>6</v>
      </c>
      <c r="L5" s="50" t="s">
        <v>16</v>
      </c>
      <c r="M5" s="51"/>
      <c r="N5" s="51"/>
      <c r="O5" s="52"/>
      <c r="P5" s="48" t="s">
        <v>15</v>
      </c>
      <c r="Q5" s="9" t="s">
        <v>0</v>
      </c>
      <c r="R5" s="11" t="s">
        <v>28</v>
      </c>
    </row>
    <row r="6" spans="1:18" ht="13.5" thickBot="1">
      <c r="A6" s="5"/>
      <c r="B6" s="12"/>
      <c r="C6" s="13" t="s">
        <v>13</v>
      </c>
      <c r="D6" s="14" t="s">
        <v>21</v>
      </c>
      <c r="E6" s="14" t="s">
        <v>22</v>
      </c>
      <c r="F6" s="14" t="s">
        <v>23</v>
      </c>
      <c r="G6" s="14" t="s">
        <v>3</v>
      </c>
      <c r="H6" s="49"/>
      <c r="I6" s="14" t="s">
        <v>12</v>
      </c>
      <c r="J6" s="14" t="s">
        <v>11</v>
      </c>
      <c r="K6" s="8" t="s">
        <v>7</v>
      </c>
      <c r="L6" s="15" t="s">
        <v>17</v>
      </c>
      <c r="M6" s="14" t="s">
        <v>18</v>
      </c>
      <c r="N6" s="14" t="s">
        <v>29</v>
      </c>
      <c r="O6" s="14" t="s">
        <v>24</v>
      </c>
      <c r="P6" s="49"/>
      <c r="Q6" s="12" t="s">
        <v>14</v>
      </c>
      <c r="R6" s="28"/>
    </row>
    <row r="7" spans="1:18" ht="13.5" thickBot="1">
      <c r="A7" s="5"/>
      <c r="B7" s="12"/>
      <c r="C7" s="13"/>
      <c r="D7" s="14"/>
      <c r="E7" s="31"/>
      <c r="F7" s="34">
        <v>27049.81</v>
      </c>
      <c r="G7" s="32"/>
      <c r="H7" s="21"/>
      <c r="I7" s="14"/>
      <c r="J7" s="14"/>
      <c r="K7" s="8"/>
      <c r="L7" s="15"/>
      <c r="M7" s="14"/>
      <c r="N7" s="14"/>
      <c r="O7" s="14"/>
      <c r="P7" s="21"/>
      <c r="Q7" s="27"/>
      <c r="R7" s="30">
        <v>10155.46</v>
      </c>
    </row>
    <row r="8" spans="1:18" ht="12.75">
      <c r="A8" s="16" t="s">
        <v>38</v>
      </c>
      <c r="B8" s="16"/>
      <c r="C8" s="17"/>
      <c r="D8" s="18">
        <v>10713.61</v>
      </c>
      <c r="E8" s="18">
        <v>4592.23</v>
      </c>
      <c r="F8" s="33">
        <f aca="true" t="shared" si="0" ref="F8:F16">SUM(D8:E8)</f>
        <v>15305.84</v>
      </c>
      <c r="G8" s="19">
        <f aca="true" t="shared" si="1" ref="G8:G16">SUM(F8*0.03)</f>
        <v>459.17519999999996</v>
      </c>
      <c r="H8" s="19">
        <f aca="true" t="shared" si="2" ref="H8:H16">SUM(F8*0.069)</f>
        <v>1056.1029600000002</v>
      </c>
      <c r="I8" s="19">
        <v>0</v>
      </c>
      <c r="J8" s="19">
        <v>0</v>
      </c>
      <c r="K8" s="19">
        <v>0</v>
      </c>
      <c r="L8" s="19">
        <v>1414.18</v>
      </c>
      <c r="M8" s="19">
        <v>1656</v>
      </c>
      <c r="N8" s="19">
        <f>1200+200</f>
        <v>1400</v>
      </c>
      <c r="O8" s="20">
        <f aca="true" t="shared" si="3" ref="O8:O16">SUM(F8*0.25)</f>
        <v>3826.46</v>
      </c>
      <c r="P8" s="19">
        <f aca="true" t="shared" si="4" ref="P8:P16">SUM(G8:O8)</f>
        <v>9811.918160000001</v>
      </c>
      <c r="Q8" s="40">
        <f aca="true" t="shared" si="5" ref="Q8:Q16">F8-P8</f>
        <v>5493.921839999999</v>
      </c>
      <c r="R8" s="29">
        <v>0</v>
      </c>
    </row>
    <row r="9" spans="1:18" ht="12.75">
      <c r="A9" s="16" t="s">
        <v>47</v>
      </c>
      <c r="B9" s="16"/>
      <c r="C9" s="17"/>
      <c r="D9" s="18">
        <v>7617.96</v>
      </c>
      <c r="E9" s="18">
        <v>3264.17</v>
      </c>
      <c r="F9" s="33">
        <f t="shared" si="0"/>
        <v>10882.130000000001</v>
      </c>
      <c r="G9" s="19">
        <f t="shared" si="1"/>
        <v>326.4639</v>
      </c>
      <c r="H9" s="19">
        <f t="shared" si="2"/>
        <v>750.8669700000002</v>
      </c>
      <c r="I9" s="19">
        <v>0</v>
      </c>
      <c r="J9" s="19">
        <v>0</v>
      </c>
      <c r="K9" s="19">
        <v>0</v>
      </c>
      <c r="L9" s="19">
        <v>1414.18</v>
      </c>
      <c r="M9" s="19">
        <v>1656</v>
      </c>
      <c r="N9" s="19">
        <f>1200+200</f>
        <v>1400</v>
      </c>
      <c r="O9" s="20">
        <f t="shared" si="3"/>
        <v>2720.5325000000003</v>
      </c>
      <c r="P9" s="19">
        <f t="shared" si="4"/>
        <v>8268.04337</v>
      </c>
      <c r="Q9" s="40">
        <f t="shared" si="5"/>
        <v>2614.0866300000016</v>
      </c>
      <c r="R9" s="29">
        <v>0</v>
      </c>
    </row>
    <row r="10" spans="1:18" ht="12.75">
      <c r="A10" s="16" t="s">
        <v>30</v>
      </c>
      <c r="B10" s="16"/>
      <c r="C10" s="17"/>
      <c r="D10" s="18">
        <f>16858.94+269.5</f>
        <v>17128.44</v>
      </c>
      <c r="E10" s="18">
        <f>7228.55+115.5</f>
        <v>7344.05</v>
      </c>
      <c r="F10" s="33">
        <f t="shared" si="0"/>
        <v>24472.489999999998</v>
      </c>
      <c r="G10" s="19">
        <f t="shared" si="1"/>
        <v>734.1746999999999</v>
      </c>
      <c r="H10" s="19">
        <f t="shared" si="2"/>
        <v>1688.6018100000001</v>
      </c>
      <c r="I10" s="19">
        <v>0</v>
      </c>
      <c r="J10" s="19">
        <v>0</v>
      </c>
      <c r="K10" s="19">
        <v>0</v>
      </c>
      <c r="L10" s="19">
        <v>1414.18</v>
      </c>
      <c r="M10" s="19">
        <v>1656</v>
      </c>
      <c r="N10" s="19">
        <f>1200+200</f>
        <v>1400</v>
      </c>
      <c r="O10" s="20">
        <f t="shared" si="3"/>
        <v>6118.1224999999995</v>
      </c>
      <c r="P10" s="19">
        <f t="shared" si="4"/>
        <v>13011.07901</v>
      </c>
      <c r="Q10" s="40">
        <f t="shared" si="5"/>
        <v>11461.410989999998</v>
      </c>
      <c r="R10" s="29">
        <v>0</v>
      </c>
    </row>
    <row r="11" spans="1:18" ht="12.75">
      <c r="A11" s="16" t="s">
        <v>31</v>
      </c>
      <c r="B11" s="16"/>
      <c r="C11" s="17"/>
      <c r="D11" s="18">
        <f>8905.4+1474.9</f>
        <v>10380.3</v>
      </c>
      <c r="E11" s="18">
        <f>3816.6+628.5</f>
        <v>4445.1</v>
      </c>
      <c r="F11" s="33">
        <f t="shared" si="0"/>
        <v>14825.4</v>
      </c>
      <c r="G11" s="19">
        <f t="shared" si="1"/>
        <v>444.762</v>
      </c>
      <c r="H11" s="19">
        <f t="shared" si="2"/>
        <v>1022.9526000000001</v>
      </c>
      <c r="I11" s="19">
        <v>0</v>
      </c>
      <c r="J11" s="19">
        <v>0</v>
      </c>
      <c r="K11" s="19">
        <v>0</v>
      </c>
      <c r="L11" s="19">
        <v>1414.18</v>
      </c>
      <c r="M11" s="19">
        <v>1656</v>
      </c>
      <c r="N11" s="19">
        <f>1200+200</f>
        <v>1400</v>
      </c>
      <c r="O11" s="20">
        <f t="shared" si="3"/>
        <v>3706.35</v>
      </c>
      <c r="P11" s="19">
        <f t="shared" si="4"/>
        <v>9644.2446</v>
      </c>
      <c r="Q11" s="40">
        <f t="shared" si="5"/>
        <v>5181.1554</v>
      </c>
      <c r="R11" s="29">
        <v>0</v>
      </c>
    </row>
    <row r="12" spans="1:18" ht="12.75">
      <c r="A12" s="16" t="s">
        <v>32</v>
      </c>
      <c r="B12" s="16"/>
      <c r="C12" s="17"/>
      <c r="D12" s="18">
        <f>12720.4+958.3</f>
        <v>13678.699999999999</v>
      </c>
      <c r="E12" s="18">
        <f>5452+410.7</f>
        <v>5862.7</v>
      </c>
      <c r="F12" s="33">
        <f t="shared" si="0"/>
        <v>19541.399999999998</v>
      </c>
      <c r="G12" s="19">
        <f t="shared" si="1"/>
        <v>586.242</v>
      </c>
      <c r="H12" s="19">
        <f t="shared" si="2"/>
        <v>1348.3566</v>
      </c>
      <c r="I12" s="19">
        <v>0</v>
      </c>
      <c r="J12" s="19">
        <v>0</v>
      </c>
      <c r="K12" s="19">
        <v>0</v>
      </c>
      <c r="L12" s="19">
        <v>1414.18</v>
      </c>
      <c r="M12" s="19">
        <v>1656</v>
      </c>
      <c r="N12" s="19">
        <v>0</v>
      </c>
      <c r="O12" s="20">
        <f t="shared" si="3"/>
        <v>4885.349999999999</v>
      </c>
      <c r="P12" s="19">
        <f t="shared" si="4"/>
        <v>9890.1286</v>
      </c>
      <c r="Q12" s="40">
        <f t="shared" si="5"/>
        <v>9651.271399999998</v>
      </c>
      <c r="R12" s="29">
        <v>0</v>
      </c>
    </row>
    <row r="13" spans="1:18" ht="12.75">
      <c r="A13" s="16" t="s">
        <v>20</v>
      </c>
      <c r="B13" s="16"/>
      <c r="C13" s="17"/>
      <c r="D13" s="18">
        <f>12812.26+284.2</f>
        <v>13096.460000000001</v>
      </c>
      <c r="E13" s="18">
        <f>5817.98+121.8</f>
        <v>5939.78</v>
      </c>
      <c r="F13" s="33">
        <f t="shared" si="0"/>
        <v>19036.24</v>
      </c>
      <c r="G13" s="19">
        <f t="shared" si="1"/>
        <v>571.0872</v>
      </c>
      <c r="H13" s="19">
        <f t="shared" si="2"/>
        <v>1313.5005600000002</v>
      </c>
      <c r="I13" s="19">
        <v>0</v>
      </c>
      <c r="J13" s="19">
        <v>0</v>
      </c>
      <c r="K13" s="19">
        <v>768</v>
      </c>
      <c r="L13" s="19">
        <v>1414.18</v>
      </c>
      <c r="M13" s="19">
        <v>1656</v>
      </c>
      <c r="N13" s="19">
        <v>0</v>
      </c>
      <c r="O13" s="20">
        <f t="shared" si="3"/>
        <v>4759.06</v>
      </c>
      <c r="P13" s="19">
        <f t="shared" si="4"/>
        <v>10481.82776</v>
      </c>
      <c r="Q13" s="40">
        <f t="shared" si="5"/>
        <v>8554.412240000001</v>
      </c>
      <c r="R13" s="29">
        <v>0</v>
      </c>
    </row>
    <row r="14" spans="1:18" ht="12.75">
      <c r="A14" s="16" t="s">
        <v>25</v>
      </c>
      <c r="B14" s="16"/>
      <c r="C14" s="17"/>
      <c r="D14" s="18">
        <f>11067.17+1050.7</f>
        <v>12117.87</v>
      </c>
      <c r="E14" s="18">
        <f>4439.4+410.4</f>
        <v>4849.799999999999</v>
      </c>
      <c r="F14" s="33">
        <f t="shared" si="0"/>
        <v>16967.67</v>
      </c>
      <c r="G14" s="19">
        <f t="shared" si="1"/>
        <v>509.03009999999995</v>
      </c>
      <c r="H14" s="19">
        <f t="shared" si="2"/>
        <v>1170.7692299999999</v>
      </c>
      <c r="I14" s="19">
        <v>0</v>
      </c>
      <c r="J14" s="19">
        <v>0</v>
      </c>
      <c r="K14" s="19">
        <v>290</v>
      </c>
      <c r="L14" s="19">
        <v>1414.18</v>
      </c>
      <c r="M14" s="19">
        <v>1656</v>
      </c>
      <c r="N14" s="19">
        <v>0</v>
      </c>
      <c r="O14" s="20">
        <f t="shared" si="3"/>
        <v>4241.9175</v>
      </c>
      <c r="P14" s="19">
        <f t="shared" si="4"/>
        <v>9281.89683</v>
      </c>
      <c r="Q14" s="40">
        <f t="shared" si="5"/>
        <v>7685.773169999999</v>
      </c>
      <c r="R14" s="29">
        <v>0</v>
      </c>
    </row>
    <row r="15" spans="1:18" ht="12.75">
      <c r="A15" s="16" t="s">
        <v>26</v>
      </c>
      <c r="B15" s="16"/>
      <c r="C15" s="17"/>
      <c r="D15" s="18">
        <v>10382.47</v>
      </c>
      <c r="E15" s="18">
        <v>4489.5</v>
      </c>
      <c r="F15" s="33">
        <f t="shared" si="0"/>
        <v>14871.97</v>
      </c>
      <c r="G15" s="19">
        <f t="shared" si="1"/>
        <v>446.15909999999997</v>
      </c>
      <c r="H15" s="19">
        <f t="shared" si="2"/>
        <v>1026.1659300000001</v>
      </c>
      <c r="I15" s="19">
        <v>0</v>
      </c>
      <c r="J15" s="19">
        <v>0</v>
      </c>
      <c r="K15" s="19">
        <f>1814+771+1722+8089</f>
        <v>12396</v>
      </c>
      <c r="L15" s="19">
        <v>1414.18</v>
      </c>
      <c r="M15" s="19">
        <f>1656+26114+95</f>
        <v>27865</v>
      </c>
      <c r="N15" s="19">
        <v>0</v>
      </c>
      <c r="O15" s="20">
        <f t="shared" si="3"/>
        <v>3717.9925</v>
      </c>
      <c r="P15" s="19">
        <f t="shared" si="4"/>
        <v>46865.49753</v>
      </c>
      <c r="Q15" s="40">
        <f t="shared" si="5"/>
        <v>-31993.52753</v>
      </c>
      <c r="R15" s="29">
        <v>0</v>
      </c>
    </row>
    <row r="16" spans="1:18" ht="12.75">
      <c r="A16" s="16" t="s">
        <v>27</v>
      </c>
      <c r="B16" s="16"/>
      <c r="C16" s="17"/>
      <c r="D16" s="18">
        <f>9625.7+403.9</f>
        <v>10029.6</v>
      </c>
      <c r="E16" s="18">
        <f>4361.1+173.1</f>
        <v>4534.200000000001</v>
      </c>
      <c r="F16" s="33">
        <f t="shared" si="0"/>
        <v>14563.800000000001</v>
      </c>
      <c r="G16" s="19">
        <f t="shared" si="1"/>
        <v>436.91400000000004</v>
      </c>
      <c r="H16" s="19">
        <f t="shared" si="2"/>
        <v>1004.9022000000001</v>
      </c>
      <c r="I16" s="19">
        <v>0</v>
      </c>
      <c r="J16" s="19">
        <v>0</v>
      </c>
      <c r="K16" s="19">
        <v>0</v>
      </c>
      <c r="L16" s="19">
        <v>1414.18</v>
      </c>
      <c r="M16" s="19">
        <v>1656</v>
      </c>
      <c r="N16" s="19">
        <v>0</v>
      </c>
      <c r="O16" s="20">
        <f t="shared" si="3"/>
        <v>3640.9500000000003</v>
      </c>
      <c r="P16" s="19">
        <f t="shared" si="4"/>
        <v>8152.9462</v>
      </c>
      <c r="Q16" s="40">
        <f t="shared" si="5"/>
        <v>6410.853800000001</v>
      </c>
      <c r="R16" s="29"/>
    </row>
    <row r="17" spans="1:18" ht="12.75">
      <c r="A17" s="35" t="s">
        <v>23</v>
      </c>
      <c r="B17" s="35"/>
      <c r="C17" s="35"/>
      <c r="D17" s="37">
        <f>SUM(D8:D16)</f>
        <v>105145.41</v>
      </c>
      <c r="E17" s="37">
        <f>SUM(E8:E16)</f>
        <v>45321.53</v>
      </c>
      <c r="F17" s="38">
        <f>SUM(F7:F16)</f>
        <v>177516.74999999997</v>
      </c>
      <c r="G17" s="37">
        <f aca="true" t="shared" si="6" ref="G17:P17">SUM(G8:G16)</f>
        <v>4514.008199999999</v>
      </c>
      <c r="H17" s="37">
        <f t="shared" si="6"/>
        <v>10382.21886</v>
      </c>
      <c r="I17" s="37">
        <f t="shared" si="6"/>
        <v>0</v>
      </c>
      <c r="J17" s="37">
        <f t="shared" si="6"/>
        <v>0</v>
      </c>
      <c r="K17" s="37">
        <f t="shared" si="6"/>
        <v>13454</v>
      </c>
      <c r="L17" s="37">
        <f t="shared" si="6"/>
        <v>12727.62</v>
      </c>
      <c r="M17" s="37">
        <f t="shared" si="6"/>
        <v>41113</v>
      </c>
      <c r="N17" s="37">
        <f t="shared" si="6"/>
        <v>5600</v>
      </c>
      <c r="O17" s="37">
        <f t="shared" si="6"/>
        <v>37616.73499999999</v>
      </c>
      <c r="P17" s="37">
        <f t="shared" si="6"/>
        <v>125407.58206000002</v>
      </c>
      <c r="Q17" s="39">
        <f>F17-P17</f>
        <v>52109.167939999956</v>
      </c>
      <c r="R17" s="36">
        <f>SUM(R7:R8)</f>
        <v>10155.46</v>
      </c>
    </row>
    <row r="22" spans="5:19" ht="12.75">
      <c r="E22" s="58" t="s">
        <v>19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6" spans="4:17" ht="12.75">
      <c r="D26" s="57" t="s">
        <v>46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4:17" ht="12.75">
      <c r="D27" s="22" t="s">
        <v>33</v>
      </c>
      <c r="E27" s="59" t="s">
        <v>34</v>
      </c>
      <c r="F27" s="60"/>
      <c r="G27" s="60"/>
      <c r="H27" s="60"/>
      <c r="I27" s="60"/>
      <c r="J27" s="60"/>
      <c r="K27" s="60"/>
      <c r="L27" s="60"/>
      <c r="M27" s="60"/>
      <c r="N27" s="60"/>
      <c r="O27" s="61"/>
      <c r="P27" s="23" t="s">
        <v>35</v>
      </c>
      <c r="Q27" s="23" t="s">
        <v>36</v>
      </c>
    </row>
    <row r="28" spans="4:17" ht="12.75">
      <c r="D28" s="24" t="s">
        <v>20</v>
      </c>
      <c r="E28" s="54" t="s">
        <v>39</v>
      </c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23" t="s">
        <v>40</v>
      </c>
      <c r="Q28" s="23">
        <v>0.08</v>
      </c>
    </row>
    <row r="29" spans="4:17" ht="12.75">
      <c r="D29" s="25" t="s">
        <v>37</v>
      </c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4"/>
      <c r="P29" s="26" t="s">
        <v>44</v>
      </c>
      <c r="Q29" s="41">
        <v>0.768</v>
      </c>
    </row>
    <row r="30" spans="4:17" ht="12.75">
      <c r="D30" s="24" t="s">
        <v>25</v>
      </c>
      <c r="E30" s="54" t="s">
        <v>48</v>
      </c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 t="s">
        <v>40</v>
      </c>
      <c r="Q30" s="23">
        <v>0.003</v>
      </c>
    </row>
    <row r="31" spans="4:17" ht="12.75">
      <c r="D31" s="25" t="s">
        <v>37</v>
      </c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4"/>
      <c r="P31" s="26" t="s">
        <v>44</v>
      </c>
      <c r="Q31" s="42">
        <v>0.29</v>
      </c>
    </row>
    <row r="32" spans="4:17" ht="12.75">
      <c r="D32" s="24" t="s">
        <v>25</v>
      </c>
      <c r="E32" s="54" t="s">
        <v>41</v>
      </c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23" t="s">
        <v>42</v>
      </c>
      <c r="Q32" s="23">
        <v>3.5</v>
      </c>
    </row>
    <row r="33" spans="4:17" ht="12.75">
      <c r="D33" s="25" t="s">
        <v>37</v>
      </c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4"/>
      <c r="P33" s="26" t="s">
        <v>44</v>
      </c>
      <c r="Q33" s="43">
        <v>1.814</v>
      </c>
    </row>
    <row r="34" spans="4:17" ht="12.75">
      <c r="D34" s="24" t="s">
        <v>26</v>
      </c>
      <c r="E34" s="54" t="s">
        <v>39</v>
      </c>
      <c r="F34" s="55"/>
      <c r="G34" s="55"/>
      <c r="H34" s="55"/>
      <c r="I34" s="55"/>
      <c r="J34" s="55"/>
      <c r="K34" s="55"/>
      <c r="L34" s="55"/>
      <c r="M34" s="55"/>
      <c r="N34" s="55"/>
      <c r="O34" s="56"/>
      <c r="P34" s="23" t="s">
        <v>40</v>
      </c>
      <c r="Q34" s="23">
        <v>0.08</v>
      </c>
    </row>
    <row r="35" spans="4:17" ht="12.75">
      <c r="D35" s="25" t="s">
        <v>37</v>
      </c>
      <c r="E35" s="62"/>
      <c r="F35" s="63"/>
      <c r="G35" s="63"/>
      <c r="H35" s="63"/>
      <c r="I35" s="63"/>
      <c r="J35" s="63"/>
      <c r="K35" s="63"/>
      <c r="L35" s="63"/>
      <c r="M35" s="63"/>
      <c r="N35" s="63"/>
      <c r="O35" s="64"/>
      <c r="P35" s="26" t="s">
        <v>44</v>
      </c>
      <c r="Q35" s="44">
        <v>0.771</v>
      </c>
    </row>
    <row r="36" spans="4:17" ht="12.75">
      <c r="D36" s="24" t="s">
        <v>26</v>
      </c>
      <c r="E36" s="54" t="s">
        <v>49</v>
      </c>
      <c r="F36" s="55"/>
      <c r="G36" s="55"/>
      <c r="H36" s="55"/>
      <c r="I36" s="55"/>
      <c r="J36" s="55"/>
      <c r="K36" s="55"/>
      <c r="L36" s="55"/>
      <c r="M36" s="55"/>
      <c r="N36" s="55"/>
      <c r="O36" s="56"/>
      <c r="P36" s="23" t="s">
        <v>43</v>
      </c>
      <c r="Q36" s="23">
        <v>0.01</v>
      </c>
    </row>
    <row r="37" spans="4:17" ht="12.75">
      <c r="D37" s="25" t="s">
        <v>37</v>
      </c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4"/>
      <c r="P37" s="26" t="s">
        <v>44</v>
      </c>
      <c r="Q37" s="44">
        <v>1.722</v>
      </c>
    </row>
    <row r="38" spans="4:17" ht="28.5" customHeight="1">
      <c r="D38" s="24" t="s">
        <v>26</v>
      </c>
      <c r="E38" s="45" t="s">
        <v>50</v>
      </c>
      <c r="F38" s="46"/>
      <c r="G38" s="46"/>
      <c r="H38" s="46"/>
      <c r="I38" s="46"/>
      <c r="J38" s="46"/>
      <c r="K38" s="46"/>
      <c r="L38" s="46"/>
      <c r="M38" s="46"/>
      <c r="N38" s="46"/>
      <c r="O38" s="47"/>
      <c r="P38" s="23" t="s">
        <v>40</v>
      </c>
      <c r="Q38" s="23">
        <v>3</v>
      </c>
    </row>
    <row r="39" spans="4:17" ht="12.75">
      <c r="D39" s="25" t="s">
        <v>37</v>
      </c>
      <c r="E39" s="62"/>
      <c r="F39" s="63"/>
      <c r="G39" s="63"/>
      <c r="H39" s="63"/>
      <c r="I39" s="63"/>
      <c r="J39" s="63"/>
      <c r="K39" s="63"/>
      <c r="L39" s="63"/>
      <c r="M39" s="63"/>
      <c r="N39" s="63"/>
      <c r="O39" s="64"/>
      <c r="P39" s="26" t="s">
        <v>44</v>
      </c>
      <c r="Q39" s="44">
        <v>8.089</v>
      </c>
    </row>
  </sheetData>
  <sheetProtection/>
  <mergeCells count="20">
    <mergeCell ref="E32:O32"/>
    <mergeCell ref="E33:O33"/>
    <mergeCell ref="E38:O38"/>
    <mergeCell ref="E39:O39"/>
    <mergeCell ref="E36:O36"/>
    <mergeCell ref="E37:O37"/>
    <mergeCell ref="E34:O34"/>
    <mergeCell ref="E35:O35"/>
    <mergeCell ref="E22:S22"/>
    <mergeCell ref="A4:Q4"/>
    <mergeCell ref="D5:F5"/>
    <mergeCell ref="H5:H6"/>
    <mergeCell ref="L5:O5"/>
    <mergeCell ref="P5:P6"/>
    <mergeCell ref="D26:Q26"/>
    <mergeCell ref="E27:O27"/>
    <mergeCell ref="E30:O30"/>
    <mergeCell ref="E31:O31"/>
    <mergeCell ref="E29:O29"/>
    <mergeCell ref="E28:O28"/>
  </mergeCells>
  <printOptions/>
  <pageMargins left="0.56" right="0.44" top="1" bottom="1" header="0.5" footer="0.5"/>
  <pageSetup orientation="landscape" paperSize="9" r:id="rId3"/>
  <colBreaks count="1" manualBreakCount="1">
    <brk id="18" min="2" max="2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user1</cp:lastModifiedBy>
  <cp:lastPrinted>2013-10-28T06:45:04Z</cp:lastPrinted>
  <dcterms:created xsi:type="dcterms:W3CDTF">2007-02-04T12:22:59Z</dcterms:created>
  <dcterms:modified xsi:type="dcterms:W3CDTF">2013-10-30T05:39:37Z</dcterms:modified>
  <cp:category/>
  <cp:version/>
  <cp:contentType/>
  <cp:contentStatus/>
</cp:coreProperties>
</file>