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225" windowHeight="50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53" i="1" l="1"/>
  <c r="O53" i="1"/>
  <c r="N53" i="1"/>
  <c r="M53" i="1"/>
  <c r="K53" i="1"/>
  <c r="I53" i="1"/>
  <c r="H53" i="1"/>
  <c r="G53" i="1"/>
  <c r="F53" i="1"/>
  <c r="D53" i="1"/>
  <c r="P52" i="1"/>
  <c r="O52" i="1"/>
  <c r="N52" i="1"/>
  <c r="I52" i="1"/>
  <c r="H52" i="1"/>
  <c r="G52" i="1"/>
  <c r="F52" i="1"/>
  <c r="D52" i="1"/>
  <c r="P50" i="1" l="1"/>
  <c r="P51" i="1"/>
  <c r="O50" i="1"/>
  <c r="O51" i="1"/>
  <c r="N50" i="1"/>
  <c r="N51" i="1"/>
  <c r="I51" i="1"/>
  <c r="I50" i="1"/>
  <c r="H50" i="1"/>
  <c r="H51" i="1"/>
  <c r="G50" i="1"/>
  <c r="G51" i="1"/>
  <c r="F51" i="1"/>
  <c r="F50" i="1"/>
  <c r="F48" i="1"/>
  <c r="F49" i="1"/>
  <c r="I49" i="1"/>
  <c r="D49" i="1"/>
  <c r="G49" i="1" s="1"/>
  <c r="I48" i="1"/>
  <c r="D48" i="1"/>
  <c r="G48" i="1" s="1"/>
  <c r="I47" i="1"/>
  <c r="D47" i="1"/>
  <c r="F47" i="1" s="1"/>
  <c r="G47" i="1"/>
  <c r="N47" i="1"/>
  <c r="O40" i="1"/>
  <c r="P40" i="1" s="1"/>
  <c r="O44" i="1"/>
  <c r="P44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" i="1"/>
  <c r="L59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" i="1"/>
  <c r="H6" i="1"/>
  <c r="H10" i="1"/>
  <c r="H14" i="1"/>
  <c r="H18" i="1"/>
  <c r="H22" i="1"/>
  <c r="H26" i="1"/>
  <c r="H30" i="1"/>
  <c r="H34" i="1"/>
  <c r="H38" i="1"/>
  <c r="H40" i="1"/>
  <c r="H42" i="1"/>
  <c r="O42" i="1" s="1"/>
  <c r="P42" i="1" s="1"/>
  <c r="H44" i="1"/>
  <c r="D46" i="1"/>
  <c r="N46" i="1" s="1"/>
  <c r="G46" i="1"/>
  <c r="D45" i="1"/>
  <c r="G45" i="1" s="1"/>
  <c r="G44" i="1"/>
  <c r="G43" i="1"/>
  <c r="G42" i="1"/>
  <c r="G41" i="1"/>
  <c r="G40" i="1"/>
  <c r="G4" i="1"/>
  <c r="G5" i="1"/>
  <c r="G6" i="1"/>
  <c r="O6" i="1" s="1"/>
  <c r="P6" i="1" s="1"/>
  <c r="G7" i="1"/>
  <c r="G8" i="1"/>
  <c r="H8" i="1" s="1"/>
  <c r="O8" i="1" s="1"/>
  <c r="P8" i="1" s="1"/>
  <c r="G9" i="1"/>
  <c r="G10" i="1"/>
  <c r="O10" i="1" s="1"/>
  <c r="P10" i="1" s="1"/>
  <c r="G11" i="1"/>
  <c r="G12" i="1"/>
  <c r="H12" i="1" s="1"/>
  <c r="O12" i="1" s="1"/>
  <c r="P12" i="1" s="1"/>
  <c r="G13" i="1"/>
  <c r="G14" i="1"/>
  <c r="O14" i="1" s="1"/>
  <c r="P14" i="1" s="1"/>
  <c r="G15" i="1"/>
  <c r="G16" i="1"/>
  <c r="H16" i="1" s="1"/>
  <c r="O16" i="1" s="1"/>
  <c r="P16" i="1" s="1"/>
  <c r="G17" i="1"/>
  <c r="G18" i="1"/>
  <c r="O18" i="1" s="1"/>
  <c r="P18" i="1" s="1"/>
  <c r="G19" i="1"/>
  <c r="G20" i="1"/>
  <c r="H20" i="1" s="1"/>
  <c r="O20" i="1" s="1"/>
  <c r="P20" i="1" s="1"/>
  <c r="G21" i="1"/>
  <c r="G22" i="1"/>
  <c r="O22" i="1" s="1"/>
  <c r="P22" i="1" s="1"/>
  <c r="G23" i="1"/>
  <c r="G24" i="1"/>
  <c r="H24" i="1" s="1"/>
  <c r="O24" i="1" s="1"/>
  <c r="P24" i="1" s="1"/>
  <c r="G25" i="1"/>
  <c r="G26" i="1"/>
  <c r="O26" i="1" s="1"/>
  <c r="P26" i="1" s="1"/>
  <c r="G27" i="1"/>
  <c r="G28" i="1"/>
  <c r="H28" i="1" s="1"/>
  <c r="O28" i="1" s="1"/>
  <c r="P28" i="1" s="1"/>
  <c r="G29" i="1"/>
  <c r="G30" i="1"/>
  <c r="O30" i="1" s="1"/>
  <c r="P30" i="1" s="1"/>
  <c r="G31" i="1"/>
  <c r="G32" i="1"/>
  <c r="H32" i="1" s="1"/>
  <c r="O32" i="1" s="1"/>
  <c r="P32" i="1" s="1"/>
  <c r="G33" i="1"/>
  <c r="G34" i="1"/>
  <c r="O34" i="1" s="1"/>
  <c r="P34" i="1" s="1"/>
  <c r="G35" i="1"/>
  <c r="G36" i="1"/>
  <c r="H36" i="1" s="1"/>
  <c r="O36" i="1" s="1"/>
  <c r="P36" i="1" s="1"/>
  <c r="G37" i="1"/>
  <c r="G38" i="1"/>
  <c r="O38" i="1" s="1"/>
  <c r="P38" i="1" s="1"/>
  <c r="G39" i="1"/>
  <c r="O46" i="1" l="1"/>
  <c r="P46" i="1" s="1"/>
  <c r="O13" i="1"/>
  <c r="P13" i="1" s="1"/>
  <c r="O9" i="1"/>
  <c r="P9" i="1" s="1"/>
  <c r="O5" i="1"/>
  <c r="P5" i="1" s="1"/>
  <c r="H46" i="1"/>
  <c r="O41" i="1"/>
  <c r="P41" i="1" s="1"/>
  <c r="H41" i="1"/>
  <c r="O43" i="1"/>
  <c r="P43" i="1" s="1"/>
  <c r="H43" i="1"/>
  <c r="O45" i="1"/>
  <c r="P45" i="1" s="1"/>
  <c r="H45" i="1"/>
  <c r="H4" i="1"/>
  <c r="O4" i="1" s="1"/>
  <c r="O47" i="1"/>
  <c r="H47" i="1"/>
  <c r="H48" i="1"/>
  <c r="O48" i="1" s="1"/>
  <c r="P48" i="1" s="1"/>
  <c r="N48" i="1"/>
  <c r="H49" i="1"/>
  <c r="O49" i="1" s="1"/>
  <c r="P49" i="1" s="1"/>
  <c r="N49" i="1"/>
  <c r="P47" i="1"/>
  <c r="H39" i="1"/>
  <c r="O39" i="1" s="1"/>
  <c r="P39" i="1" s="1"/>
  <c r="H37" i="1"/>
  <c r="O37" i="1" s="1"/>
  <c r="P37" i="1" s="1"/>
  <c r="H35" i="1"/>
  <c r="O35" i="1" s="1"/>
  <c r="P35" i="1" s="1"/>
  <c r="H33" i="1"/>
  <c r="O33" i="1" s="1"/>
  <c r="P33" i="1" s="1"/>
  <c r="H31" i="1"/>
  <c r="O31" i="1" s="1"/>
  <c r="P31" i="1" s="1"/>
  <c r="H29" i="1"/>
  <c r="O29" i="1" s="1"/>
  <c r="P29" i="1" s="1"/>
  <c r="H27" i="1"/>
  <c r="O27" i="1" s="1"/>
  <c r="P27" i="1" s="1"/>
  <c r="H25" i="1"/>
  <c r="O25" i="1" s="1"/>
  <c r="P25" i="1" s="1"/>
  <c r="H23" i="1"/>
  <c r="O23" i="1" s="1"/>
  <c r="P23" i="1" s="1"/>
  <c r="H21" i="1"/>
  <c r="O21" i="1" s="1"/>
  <c r="P21" i="1" s="1"/>
  <c r="H19" i="1"/>
  <c r="O19" i="1" s="1"/>
  <c r="P19" i="1" s="1"/>
  <c r="H17" i="1"/>
  <c r="O17" i="1" s="1"/>
  <c r="P17" i="1" s="1"/>
  <c r="H15" i="1"/>
  <c r="O15" i="1" s="1"/>
  <c r="P15" i="1" s="1"/>
  <c r="H13" i="1"/>
  <c r="H11" i="1"/>
  <c r="O11" i="1" s="1"/>
  <c r="P11" i="1" s="1"/>
  <c r="H9" i="1"/>
  <c r="H7" i="1"/>
  <c r="O7" i="1" s="1"/>
  <c r="P7" i="1" s="1"/>
  <c r="H5" i="1"/>
  <c r="P4" i="1" l="1"/>
  <c r="P54" i="1" l="1"/>
</calcChain>
</file>

<file path=xl/comments1.xml><?xml version="1.0" encoding="utf-8"?>
<comments xmlns="http://schemas.openxmlformats.org/spreadsheetml/2006/main">
  <authors>
    <author>user1</author>
  </authors>
  <commentList>
    <comment ref="A41" authorId="0">
      <text>
        <r>
          <rPr>
            <b/>
            <sz val="8"/>
            <color indexed="81"/>
            <rFont val="Tahoma"/>
            <charset val="204"/>
          </rPr>
          <t>user1:</t>
        </r>
        <r>
          <rPr>
            <sz val="8"/>
            <color indexed="81"/>
            <rFont val="Tahoma"/>
            <charset val="204"/>
          </rPr>
          <t xml:space="preserve">
2013 год</t>
        </r>
      </text>
    </comment>
  </commentList>
</comments>
</file>

<file path=xl/sharedStrings.xml><?xml version="1.0" encoding="utf-8"?>
<sst xmlns="http://schemas.openxmlformats.org/spreadsheetml/2006/main" count="76" uniqueCount="47">
  <si>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</si>
  <si>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</si>
  <si>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</si>
  <si>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</si>
  <si>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</si>
  <si>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Площадь</t>
  </si>
  <si>
    <t xml:space="preserve">Кол-во </t>
  </si>
  <si>
    <t>Электро-</t>
  </si>
  <si>
    <t>энергия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</si>
  <si>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</si>
  <si>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</si>
  <si>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</si>
  <si>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</si>
  <si>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</si>
  <si>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</si>
  <si>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</si>
  <si>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 xml:space="preserve"> </t>
  </si>
  <si>
    <t xml:space="preserve">эксплуатац. </t>
  </si>
  <si>
    <t>содержание</t>
  </si>
  <si>
    <t>ремонт</t>
  </si>
  <si>
    <t>итого</t>
  </si>
  <si>
    <t>а</t>
  </si>
  <si>
    <t>с</t>
  </si>
  <si>
    <t>о</t>
  </si>
  <si>
    <t>н</t>
  </si>
  <si>
    <t>д</t>
  </si>
  <si>
    <t>я</t>
  </si>
  <si>
    <t>ф</t>
  </si>
  <si>
    <t>м</t>
  </si>
  <si>
    <t>и</t>
  </si>
  <si>
    <t>Учет доходов и расходов поБойко 106/1</t>
  </si>
  <si>
    <t>взносы</t>
  </si>
  <si>
    <t>теплосети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</si>
  <si>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</si>
  <si>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</si>
  <si>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</si>
  <si>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</si>
  <si>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</si>
  <si>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</si>
  <si>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</si>
  <si>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</si>
  <si>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</si>
  <si>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</si>
  <si>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</si>
  <si>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аварийное</t>
  </si>
  <si>
    <t>обслуживание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</si>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</sst>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1" xfId="0" applyFont="1" applyBorder="1"/>
    <xf numFmtId="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Fill="1" applyBorder="1"/>
    <xf numFmtId="0" fontId="1" fillId="0" borderId="2" xfId="0" applyFont="1" applyBorder="1"/>
    <xf numFmtId="1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1" fillId="0" borderId="3" xfId="0" applyFont="1" applyBorder="1"/>
    <xf numFmtId="1" fontId="0" fillId="0" borderId="3" xfId="0" applyNumberFormat="1" applyBorder="1"/>
    <xf numFmtId="2" fontId="0" fillId="0" borderId="4" xfId="0" applyNumberFormat="1" applyBorder="1" applyAlignment="1"/>
    <xf numFmtId="0" fontId="0" fillId="0" borderId="0" xfId="0" applyAlignment="1"/>
    <xf numFmtId="2" fontId="0" fillId="0" borderId="5" xfId="0" applyNumberFormat="1" applyBorder="1"/>
    <xf numFmtId="2" fontId="0" fillId="0" borderId="3" xfId="0" applyNumberFormat="1" applyBorder="1"/>
    <xf numFmtId="164" fontId="0" fillId="2" borderId="3" xfId="0" applyNumberFormat="1" applyFill="1" applyBorder="1" applyAlignment="1"/>
    <xf numFmtId="164" fontId="0" fillId="3" borderId="3" xfId="0" applyNumberFormat="1" applyFill="1" applyBorder="1" applyAlignment="1"/>
    <xf numFmtId="164" fontId="0" fillId="3" borderId="3" xfId="0" applyNumberFormat="1" applyFill="1" applyBorder="1"/>
    <xf numFmtId="164" fontId="0" fillId="3" borderId="1" xfId="0" applyNumberFormat="1" applyFill="1" applyBorder="1" applyAlignment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17" fontId="0" fillId="0" borderId="0" xfId="0" applyNumberForma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4" fontId="0" fillId="0" borderId="0" xfId="0" applyNumberFormat="1" applyFill="1" applyBorder="1"/>
    <xf numFmtId="17" fontId="0" fillId="7" borderId="1" xfId="0" applyNumberFormat="1" applyFill="1" applyBorder="1" applyAlignment="1">
      <alignment horizontal="left"/>
    </xf>
    <xf numFmtId="17" fontId="1" fillId="7" borderId="1" xfId="0" applyNumberFormat="1" applyFont="1" applyFill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4" fontId="0" fillId="7" borderId="1" xfId="0" applyNumberFormat="1" applyFill="1" applyBorder="1"/>
    <xf numFmtId="17" fontId="0" fillId="0" borderId="3" xfId="0" applyNumberFormat="1" applyFill="1" applyBorder="1" applyAlignment="1">
      <alignment horizontal="left"/>
    </xf>
    <xf numFmtId="17" fontId="1" fillId="0" borderId="3" xfId="0" applyNumberFormat="1" applyFont="1" applyFill="1" applyBorder="1" applyAlignment="1">
      <alignment horizontal="left"/>
    </xf>
    <xf numFmtId="1" fontId="0" fillId="0" borderId="3" xfId="0" applyNumberFormat="1" applyFill="1" applyBorder="1" applyAlignment="1">
      <alignment horizontal="left"/>
    </xf>
    <xf numFmtId="164" fontId="0" fillId="0" borderId="3" xfId="0" applyNumberFormat="1" applyFill="1" applyBorder="1"/>
    <xf numFmtId="4" fontId="0" fillId="0" borderId="3" xfId="0" applyNumberFormat="1" applyFill="1" applyBorder="1"/>
    <xf numFmtId="0" fontId="0" fillId="0" borderId="3" xfId="0" applyFill="1" applyBorder="1"/>
    <xf numFmtId="0" fontId="0" fillId="0" borderId="0" xfId="0" applyFill="1" applyBorder="1"/>
    <xf numFmtId="0" fontId="0" fillId="6" borderId="1" xfId="0" applyFill="1" applyBorder="1"/>
    <xf numFmtId="164" fontId="0" fillId="2" borderId="1" xfId="0" applyNumberFormat="1" applyFill="1" applyBorder="1" applyAlignment="1"/>
    <xf numFmtId="164" fontId="0" fillId="3" borderId="1" xfId="0" applyNumberFormat="1" applyFill="1" applyBorder="1"/>
    <xf numFmtId="4" fontId="0" fillId="0" borderId="1" xfId="0" applyNumberFormat="1" applyBorder="1"/>
    <xf numFmtId="164" fontId="0" fillId="8" borderId="1" xfId="0" applyNumberFormat="1" applyFill="1" applyBorder="1"/>
    <xf numFmtId="0" fontId="0" fillId="9" borderId="1" xfId="0" applyFill="1" applyBorder="1"/>
    <xf numFmtId="164" fontId="0" fillId="8" borderId="3" xfId="0" applyNumberFormat="1" applyFill="1" applyBorder="1"/>
    <xf numFmtId="0" fontId="0" fillId="10" borderId="1" xfId="0" applyFill="1" applyBorder="1"/>
    <xf numFmtId="0" fontId="1" fillId="10" borderId="1" xfId="0" applyFont="1" applyFill="1" applyBorder="1"/>
    <xf numFmtId="1" fontId="0" fillId="10" borderId="1" xfId="0" applyNumberFormat="1" applyFill="1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tabSelected="1" topLeftCell="A31" workbookViewId="0">
      <selection activeCell="P57" sqref="P57"/>
    </sheetView>
  </sheetViews>
  <sheetFormatPr defaultRowHeight="12.75" x14ac:dyDescent="0.2"/>
  <cols>
    <col min="1" max="1" width="2.28515625" customWidth="1"/>
    <col min="2" max="2" width="1.28515625" style="3" customWidth="1"/>
    <col min="3" max="3" width="1.85546875" style="2" customWidth="1"/>
    <col min="4" max="4" width="11" style="1" customWidth="1"/>
    <col min="5" max="5" width="6.42578125" style="1" customWidth="1"/>
    <col min="6" max="6" width="11" style="1" customWidth="1"/>
    <col min="7" max="8" width="9.5703125" style="1" customWidth="1"/>
    <col min="9" max="9" width="11.140625" style="1" customWidth="1"/>
    <col min="10" max="10" width="7.28515625" style="1" customWidth="1"/>
    <col min="11" max="11" width="9.5703125" style="1" customWidth="1"/>
    <col min="12" max="12" width="7.7109375" style="1" customWidth="1"/>
    <col min="13" max="13" width="9.7109375" style="1" customWidth="1"/>
    <col min="14" max="14" width="10.85546875" style="1" customWidth="1"/>
    <col min="15" max="15" width="11.28515625" style="1" customWidth="1"/>
    <col min="16" max="16" width="10.5703125" customWidth="1"/>
  </cols>
  <sheetData>
    <row r="1" spans="1:17" x14ac:dyDescent="0.2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5"/>
    </row>
    <row r="2" spans="1:17" x14ac:dyDescent="0.2">
      <c r="B2" s="4" t="s">
        <v>5</v>
      </c>
      <c r="C2" s="5" t="s">
        <v>6</v>
      </c>
      <c r="D2" s="58" t="s">
        <v>1</v>
      </c>
      <c r="E2" s="59"/>
      <c r="F2" s="60"/>
      <c r="G2" s="6" t="s">
        <v>2</v>
      </c>
      <c r="H2" s="53" t="s">
        <v>4</v>
      </c>
      <c r="I2" s="6" t="s">
        <v>44</v>
      </c>
      <c r="J2" s="7" t="s">
        <v>7</v>
      </c>
      <c r="K2" s="14"/>
      <c r="L2" s="55" t="s">
        <v>12</v>
      </c>
      <c r="M2" s="56"/>
      <c r="N2" s="57"/>
      <c r="O2" s="53" t="s">
        <v>11</v>
      </c>
      <c r="P2" s="7" t="s">
        <v>0</v>
      </c>
    </row>
    <row r="3" spans="1:17" x14ac:dyDescent="0.2">
      <c r="B3" s="8">
        <v>190.1</v>
      </c>
      <c r="C3" s="9" t="s">
        <v>9</v>
      </c>
      <c r="D3" s="17" t="s">
        <v>18</v>
      </c>
      <c r="E3" s="17" t="s">
        <v>19</v>
      </c>
      <c r="F3" s="17" t="s">
        <v>20</v>
      </c>
      <c r="G3" s="11" t="s">
        <v>3</v>
      </c>
      <c r="H3" s="54"/>
      <c r="I3" s="11" t="s">
        <v>45</v>
      </c>
      <c r="J3" s="11" t="s">
        <v>8</v>
      </c>
      <c r="K3" s="6" t="s">
        <v>32</v>
      </c>
      <c r="L3" s="16" t="s">
        <v>13</v>
      </c>
      <c r="M3" s="11" t="s">
        <v>14</v>
      </c>
      <c r="N3" s="11" t="s">
        <v>17</v>
      </c>
      <c r="O3" s="54"/>
      <c r="P3" s="10" t="s">
        <v>10</v>
      </c>
    </row>
    <row r="4" spans="1:17" x14ac:dyDescent="0.2">
      <c r="A4" s="22" t="s">
        <v>24</v>
      </c>
      <c r="B4" s="12"/>
      <c r="C4" s="13"/>
      <c r="D4" s="18">
        <v>722.25</v>
      </c>
      <c r="E4" s="18"/>
      <c r="F4" s="18">
        <v>722.25</v>
      </c>
      <c r="G4" s="19">
        <f>SUM(D4*0.03)</f>
        <v>21.6675</v>
      </c>
      <c r="H4" s="19">
        <f t="shared" ref="H4:H53" si="0">SUM(G4)</f>
        <v>21.6675</v>
      </c>
      <c r="I4" s="20">
        <f>471.9*1.07</f>
        <v>504.93299999999999</v>
      </c>
      <c r="J4" s="21"/>
      <c r="K4" s="20">
        <v>80</v>
      </c>
      <c r="L4" s="20"/>
      <c r="M4" s="20">
        <v>2000</v>
      </c>
      <c r="N4" s="20">
        <f>SUM(D4*0.25)</f>
        <v>180.5625</v>
      </c>
      <c r="O4" s="20">
        <f>G4+H4+I4+K4+M4+N4</f>
        <v>2808.8305</v>
      </c>
      <c r="P4" s="44">
        <f t="shared" ref="P4:P48" si="1">F4-O4</f>
        <v>-2086.5805</v>
      </c>
      <c r="Q4" s="40" t="s">
        <v>31</v>
      </c>
    </row>
    <row r="5" spans="1:17" x14ac:dyDescent="0.2">
      <c r="A5" s="22" t="s">
        <v>25</v>
      </c>
      <c r="B5" s="12"/>
      <c r="C5" s="13"/>
      <c r="D5" s="18">
        <v>853.2</v>
      </c>
      <c r="E5" s="18"/>
      <c r="F5" s="18">
        <v>853.2</v>
      </c>
      <c r="G5" s="19">
        <f t="shared" ref="G5:G52" si="2">SUM(D5*0.03)</f>
        <v>25.596</v>
      </c>
      <c r="H5" s="19">
        <f t="shared" si="0"/>
        <v>25.596</v>
      </c>
      <c r="I5" s="20">
        <f t="shared" ref="I5:I52" si="3">471.9*1.07</f>
        <v>504.93299999999999</v>
      </c>
      <c r="J5" s="21"/>
      <c r="K5" s="20">
        <v>80</v>
      </c>
      <c r="L5" s="20"/>
      <c r="M5" s="20">
        <v>0</v>
      </c>
      <c r="N5" s="20">
        <f t="shared" ref="N5:N52" si="4">SUM(D5*0.25)</f>
        <v>213.3</v>
      </c>
      <c r="O5" s="20">
        <f t="shared" ref="O5:O52" si="5">G5+H5+I5+K5+M5+N5</f>
        <v>849.42499999999995</v>
      </c>
      <c r="P5" s="44">
        <f t="shared" si="1"/>
        <v>3.7750000000000909</v>
      </c>
    </row>
    <row r="6" spans="1:17" x14ac:dyDescent="0.2">
      <c r="A6" s="23" t="s">
        <v>26</v>
      </c>
      <c r="B6" s="12"/>
      <c r="C6" s="13"/>
      <c r="D6" s="18">
        <v>469</v>
      </c>
      <c r="E6" s="18"/>
      <c r="F6" s="18">
        <v>469</v>
      </c>
      <c r="G6" s="19">
        <f t="shared" si="2"/>
        <v>14.07</v>
      </c>
      <c r="H6" s="19">
        <f t="shared" si="0"/>
        <v>14.07</v>
      </c>
      <c r="I6" s="20">
        <f t="shared" si="3"/>
        <v>504.93299999999999</v>
      </c>
      <c r="J6" s="21"/>
      <c r="K6" s="20">
        <v>80</v>
      </c>
      <c r="L6" s="20"/>
      <c r="M6" s="20">
        <v>0</v>
      </c>
      <c r="N6" s="20">
        <f t="shared" si="4"/>
        <v>117.25</v>
      </c>
      <c r="O6" s="20">
        <f t="shared" si="5"/>
        <v>730.32299999999998</v>
      </c>
      <c r="P6" s="44">
        <f t="shared" si="1"/>
        <v>-261.32299999999998</v>
      </c>
    </row>
    <row r="7" spans="1:17" x14ac:dyDescent="0.2">
      <c r="A7" s="23" t="s">
        <v>27</v>
      </c>
      <c r="B7" s="12"/>
      <c r="C7" s="13"/>
      <c r="D7" s="18">
        <v>845</v>
      </c>
      <c r="E7" s="18"/>
      <c r="F7" s="18">
        <v>845</v>
      </c>
      <c r="G7" s="19">
        <f t="shared" si="2"/>
        <v>25.349999999999998</v>
      </c>
      <c r="H7" s="19">
        <f t="shared" si="0"/>
        <v>25.349999999999998</v>
      </c>
      <c r="I7" s="20">
        <f t="shared" si="3"/>
        <v>504.93299999999999</v>
      </c>
      <c r="J7" s="21"/>
      <c r="K7" s="20">
        <v>80</v>
      </c>
      <c r="L7" s="20"/>
      <c r="M7" s="20">
        <v>0</v>
      </c>
      <c r="N7" s="20">
        <f t="shared" si="4"/>
        <v>211.25</v>
      </c>
      <c r="O7" s="20">
        <f t="shared" si="5"/>
        <v>846.88300000000004</v>
      </c>
      <c r="P7" s="44">
        <f t="shared" si="1"/>
        <v>-1.8830000000000382</v>
      </c>
    </row>
    <row r="8" spans="1:17" x14ac:dyDescent="0.2">
      <c r="A8" s="23" t="s">
        <v>28</v>
      </c>
      <c r="B8" s="12"/>
      <c r="C8" s="13"/>
      <c r="D8" s="18">
        <v>845</v>
      </c>
      <c r="E8" s="18"/>
      <c r="F8" s="18">
        <v>845</v>
      </c>
      <c r="G8" s="19">
        <f t="shared" si="2"/>
        <v>25.349999999999998</v>
      </c>
      <c r="H8" s="19">
        <f t="shared" si="0"/>
        <v>25.349999999999998</v>
      </c>
      <c r="I8" s="20">
        <f t="shared" si="3"/>
        <v>504.93299999999999</v>
      </c>
      <c r="J8" s="21"/>
      <c r="K8" s="20">
        <v>80</v>
      </c>
      <c r="L8" s="20"/>
      <c r="M8" s="20">
        <v>0</v>
      </c>
      <c r="N8" s="20">
        <f t="shared" si="4"/>
        <v>211.25</v>
      </c>
      <c r="O8" s="20">
        <f t="shared" si="5"/>
        <v>846.88300000000004</v>
      </c>
      <c r="P8" s="44">
        <f t="shared" si="1"/>
        <v>-1.8830000000000382</v>
      </c>
    </row>
    <row r="9" spans="1:17" x14ac:dyDescent="0.2">
      <c r="A9" s="23" t="s">
        <v>21</v>
      </c>
      <c r="B9" s="12"/>
      <c r="C9" s="13"/>
      <c r="D9" s="18">
        <v>637.35</v>
      </c>
      <c r="E9" s="18"/>
      <c r="F9" s="18">
        <v>637.35</v>
      </c>
      <c r="G9" s="19">
        <f t="shared" si="2"/>
        <v>19.1205</v>
      </c>
      <c r="H9" s="19">
        <f t="shared" si="0"/>
        <v>19.1205</v>
      </c>
      <c r="I9" s="20">
        <f t="shared" si="3"/>
        <v>504.93299999999999</v>
      </c>
      <c r="J9" s="21"/>
      <c r="K9" s="20">
        <v>80</v>
      </c>
      <c r="L9" s="20"/>
      <c r="M9" s="20">
        <v>0</v>
      </c>
      <c r="N9" s="20">
        <f t="shared" si="4"/>
        <v>159.33750000000001</v>
      </c>
      <c r="O9" s="20">
        <f t="shared" si="5"/>
        <v>782.51149999999996</v>
      </c>
      <c r="P9" s="44">
        <f t="shared" si="1"/>
        <v>-145.16149999999993</v>
      </c>
    </row>
    <row r="10" spans="1:17" x14ac:dyDescent="0.2">
      <c r="A10" s="23" t="s">
        <v>28</v>
      </c>
      <c r="B10" s="12"/>
      <c r="C10" s="13"/>
      <c r="D10" s="18">
        <v>722.8</v>
      </c>
      <c r="E10" s="18"/>
      <c r="F10" s="18">
        <v>722.8</v>
      </c>
      <c r="G10" s="19">
        <f t="shared" si="2"/>
        <v>21.683999999999997</v>
      </c>
      <c r="H10" s="19">
        <f t="shared" si="0"/>
        <v>21.683999999999997</v>
      </c>
      <c r="I10" s="20">
        <f t="shared" si="3"/>
        <v>504.93299999999999</v>
      </c>
      <c r="J10" s="21"/>
      <c r="K10" s="20">
        <v>0</v>
      </c>
      <c r="L10" s="20"/>
      <c r="M10" s="20">
        <v>0</v>
      </c>
      <c r="N10" s="20">
        <f t="shared" si="4"/>
        <v>180.7</v>
      </c>
      <c r="O10" s="20">
        <f t="shared" si="5"/>
        <v>729.00099999999998</v>
      </c>
      <c r="P10" s="44">
        <f t="shared" si="1"/>
        <v>-6.2010000000000218</v>
      </c>
    </row>
    <row r="11" spans="1:17" x14ac:dyDescent="0.2">
      <c r="A11" s="23" t="s">
        <v>29</v>
      </c>
      <c r="B11" s="12"/>
      <c r="C11" s="13"/>
      <c r="D11" s="18">
        <v>1945.74</v>
      </c>
      <c r="E11" s="18"/>
      <c r="F11" s="18">
        <v>1945.74</v>
      </c>
      <c r="G11" s="19">
        <f t="shared" si="2"/>
        <v>58.372199999999999</v>
      </c>
      <c r="H11" s="19">
        <f t="shared" si="0"/>
        <v>58.372199999999999</v>
      </c>
      <c r="I11" s="20">
        <f t="shared" si="3"/>
        <v>504.93299999999999</v>
      </c>
      <c r="J11" s="21"/>
      <c r="K11" s="20">
        <v>0</v>
      </c>
      <c r="L11" s="20"/>
      <c r="M11" s="20">
        <v>0</v>
      </c>
      <c r="N11" s="20">
        <f t="shared" si="4"/>
        <v>486.435</v>
      </c>
      <c r="O11" s="20">
        <f t="shared" si="5"/>
        <v>1108.1124</v>
      </c>
      <c r="P11" s="44">
        <f t="shared" si="1"/>
        <v>837.62760000000003</v>
      </c>
    </row>
    <row r="12" spans="1:17" x14ac:dyDescent="0.2">
      <c r="A12" s="23" t="s">
        <v>29</v>
      </c>
      <c r="B12" s="12"/>
      <c r="C12" s="13"/>
      <c r="D12" s="18">
        <v>965.54</v>
      </c>
      <c r="E12" s="18"/>
      <c r="F12" s="18">
        <v>965.54</v>
      </c>
      <c r="G12" s="19">
        <f t="shared" si="2"/>
        <v>28.966199999999997</v>
      </c>
      <c r="H12" s="19">
        <f t="shared" si="0"/>
        <v>28.966199999999997</v>
      </c>
      <c r="I12" s="20">
        <f t="shared" si="3"/>
        <v>504.93299999999999</v>
      </c>
      <c r="J12" s="21"/>
      <c r="K12" s="20">
        <v>0</v>
      </c>
      <c r="L12" s="20"/>
      <c r="M12" s="20">
        <v>0</v>
      </c>
      <c r="N12" s="20">
        <f t="shared" si="4"/>
        <v>241.38499999999999</v>
      </c>
      <c r="O12" s="20">
        <f t="shared" si="5"/>
        <v>804.25040000000001</v>
      </c>
      <c r="P12" s="44">
        <f t="shared" si="1"/>
        <v>161.28959999999995</v>
      </c>
    </row>
    <row r="13" spans="1:17" x14ac:dyDescent="0.2">
      <c r="A13" s="23" t="s">
        <v>21</v>
      </c>
      <c r="B13" s="12"/>
      <c r="C13" s="13"/>
      <c r="D13" s="18">
        <v>1194.72</v>
      </c>
      <c r="E13" s="18"/>
      <c r="F13" s="18">
        <v>1194.72</v>
      </c>
      <c r="G13" s="19">
        <f t="shared" si="2"/>
        <v>35.8416</v>
      </c>
      <c r="H13" s="19">
        <f t="shared" si="0"/>
        <v>35.8416</v>
      </c>
      <c r="I13" s="20">
        <f t="shared" si="3"/>
        <v>504.93299999999999</v>
      </c>
      <c r="J13" s="21"/>
      <c r="K13" s="20">
        <v>0</v>
      </c>
      <c r="L13" s="20"/>
      <c r="M13" s="20">
        <v>0</v>
      </c>
      <c r="N13" s="20">
        <f t="shared" si="4"/>
        <v>298.68</v>
      </c>
      <c r="O13" s="20">
        <f t="shared" si="5"/>
        <v>875.2962</v>
      </c>
      <c r="P13" s="44">
        <f t="shared" si="1"/>
        <v>319.42380000000003</v>
      </c>
    </row>
    <row r="14" spans="1:17" x14ac:dyDescent="0.2">
      <c r="A14" s="23" t="s">
        <v>22</v>
      </c>
      <c r="B14" s="12"/>
      <c r="C14" s="13"/>
      <c r="D14" s="18">
        <v>614.20000000000005</v>
      </c>
      <c r="E14" s="18"/>
      <c r="F14" s="18">
        <v>614.20000000000005</v>
      </c>
      <c r="G14" s="19">
        <f t="shared" si="2"/>
        <v>18.426000000000002</v>
      </c>
      <c r="H14" s="19">
        <f t="shared" si="0"/>
        <v>18.426000000000002</v>
      </c>
      <c r="I14" s="20">
        <f t="shared" si="3"/>
        <v>504.93299999999999</v>
      </c>
      <c r="J14" s="21"/>
      <c r="K14" s="20">
        <v>0</v>
      </c>
      <c r="L14" s="20"/>
      <c r="M14" s="20">
        <v>0</v>
      </c>
      <c r="N14" s="20">
        <f t="shared" si="4"/>
        <v>153.55000000000001</v>
      </c>
      <c r="O14" s="20">
        <f t="shared" si="5"/>
        <v>695.33500000000004</v>
      </c>
      <c r="P14" s="44">
        <f t="shared" si="1"/>
        <v>-81.134999999999991</v>
      </c>
    </row>
    <row r="15" spans="1:17" x14ac:dyDescent="0.2">
      <c r="A15" s="23" t="s">
        <v>23</v>
      </c>
      <c r="B15" s="12"/>
      <c r="C15" s="13"/>
      <c r="D15" s="18">
        <v>620</v>
      </c>
      <c r="E15" s="18"/>
      <c r="F15" s="18">
        <v>620</v>
      </c>
      <c r="G15" s="19">
        <f t="shared" si="2"/>
        <v>18.599999999999998</v>
      </c>
      <c r="H15" s="19">
        <f t="shared" si="0"/>
        <v>18.599999999999998</v>
      </c>
      <c r="I15" s="20">
        <f t="shared" si="3"/>
        <v>504.93299999999999</v>
      </c>
      <c r="J15" s="21"/>
      <c r="K15" s="20">
        <v>80</v>
      </c>
      <c r="L15" s="20"/>
      <c r="M15" s="20">
        <v>0</v>
      </c>
      <c r="N15" s="20">
        <f t="shared" si="4"/>
        <v>155</v>
      </c>
      <c r="O15" s="20">
        <f t="shared" si="5"/>
        <v>777.13300000000004</v>
      </c>
      <c r="P15" s="44">
        <f t="shared" si="1"/>
        <v>-157.13300000000004</v>
      </c>
    </row>
    <row r="16" spans="1:17" x14ac:dyDescent="0.2">
      <c r="A16" s="23" t="s">
        <v>24</v>
      </c>
      <c r="B16" s="12"/>
      <c r="C16" s="13"/>
      <c r="D16" s="18">
        <v>985.88</v>
      </c>
      <c r="E16" s="18"/>
      <c r="F16" s="18">
        <v>985.88</v>
      </c>
      <c r="G16" s="19">
        <f t="shared" si="2"/>
        <v>29.5764</v>
      </c>
      <c r="H16" s="19">
        <f t="shared" si="0"/>
        <v>29.5764</v>
      </c>
      <c r="I16" s="20">
        <f t="shared" si="3"/>
        <v>504.93299999999999</v>
      </c>
      <c r="J16" s="21"/>
      <c r="K16" s="20">
        <v>80</v>
      </c>
      <c r="L16" s="20"/>
      <c r="M16" s="20">
        <v>0</v>
      </c>
      <c r="N16" s="20">
        <f t="shared" si="4"/>
        <v>246.47</v>
      </c>
      <c r="O16" s="20">
        <f t="shared" si="5"/>
        <v>890.55579999999998</v>
      </c>
      <c r="P16" s="44">
        <f t="shared" si="1"/>
        <v>95.324200000000019</v>
      </c>
    </row>
    <row r="17" spans="1:16" x14ac:dyDescent="0.2">
      <c r="A17" s="23" t="s">
        <v>25</v>
      </c>
      <c r="B17" s="12"/>
      <c r="C17" s="13"/>
      <c r="D17" s="18">
        <v>1235.32</v>
      </c>
      <c r="E17" s="18"/>
      <c r="F17" s="18">
        <v>1235.32</v>
      </c>
      <c r="G17" s="19">
        <f t="shared" si="2"/>
        <v>37.059599999999996</v>
      </c>
      <c r="H17" s="19">
        <f t="shared" si="0"/>
        <v>37.059599999999996</v>
      </c>
      <c r="I17" s="20">
        <f t="shared" si="3"/>
        <v>504.93299999999999</v>
      </c>
      <c r="J17" s="21"/>
      <c r="K17" s="20">
        <v>80</v>
      </c>
      <c r="L17" s="20"/>
      <c r="M17" s="20">
        <v>0</v>
      </c>
      <c r="N17" s="20">
        <f t="shared" si="4"/>
        <v>308.83</v>
      </c>
      <c r="O17" s="20">
        <f t="shared" si="5"/>
        <v>967.88220000000001</v>
      </c>
      <c r="P17" s="44">
        <f t="shared" si="1"/>
        <v>267.43779999999992</v>
      </c>
    </row>
    <row r="18" spans="1:16" x14ac:dyDescent="0.2">
      <c r="A18" s="24" t="s">
        <v>26</v>
      </c>
      <c r="B18" s="12"/>
      <c r="C18" s="13"/>
      <c r="D18" s="18">
        <v>463.8</v>
      </c>
      <c r="E18" s="18"/>
      <c r="F18" s="18">
        <v>463.8</v>
      </c>
      <c r="G18" s="19">
        <f t="shared" si="2"/>
        <v>13.914</v>
      </c>
      <c r="H18" s="19">
        <f t="shared" si="0"/>
        <v>13.914</v>
      </c>
      <c r="I18" s="20">
        <f t="shared" si="3"/>
        <v>504.93299999999999</v>
      </c>
      <c r="J18" s="21"/>
      <c r="K18" s="20">
        <v>80</v>
      </c>
      <c r="L18" s="20"/>
      <c r="M18" s="20">
        <v>0</v>
      </c>
      <c r="N18" s="20">
        <f t="shared" si="4"/>
        <v>115.95</v>
      </c>
      <c r="O18" s="20">
        <f t="shared" si="5"/>
        <v>728.71100000000001</v>
      </c>
      <c r="P18" s="44">
        <f t="shared" si="1"/>
        <v>-264.911</v>
      </c>
    </row>
    <row r="19" spans="1:16" x14ac:dyDescent="0.2">
      <c r="A19" s="41" t="s">
        <v>27</v>
      </c>
      <c r="B19" s="4"/>
      <c r="C19" s="5"/>
      <c r="D19" s="42">
        <v>733.8</v>
      </c>
      <c r="E19" s="42"/>
      <c r="F19" s="42">
        <v>733.8</v>
      </c>
      <c r="G19" s="21">
        <f t="shared" si="2"/>
        <v>22.013999999999999</v>
      </c>
      <c r="H19" s="21">
        <f t="shared" si="0"/>
        <v>22.013999999999999</v>
      </c>
      <c r="I19" s="20">
        <f t="shared" si="3"/>
        <v>504.93299999999999</v>
      </c>
      <c r="J19" s="21"/>
      <c r="K19" s="43">
        <v>80</v>
      </c>
      <c r="L19" s="43"/>
      <c r="M19" s="20">
        <v>0</v>
      </c>
      <c r="N19" s="20">
        <f t="shared" si="4"/>
        <v>183.45</v>
      </c>
      <c r="O19" s="20">
        <f t="shared" si="5"/>
        <v>812.41100000000006</v>
      </c>
      <c r="P19" s="44">
        <f t="shared" si="1"/>
        <v>-78.611000000000104</v>
      </c>
    </row>
    <row r="20" spans="1:16" x14ac:dyDescent="0.2">
      <c r="A20" s="41" t="s">
        <v>28</v>
      </c>
      <c r="B20" s="4"/>
      <c r="C20" s="5"/>
      <c r="D20" s="42">
        <v>943.8</v>
      </c>
      <c r="E20" s="42"/>
      <c r="F20" s="42">
        <v>943.8</v>
      </c>
      <c r="G20" s="21">
        <f t="shared" si="2"/>
        <v>28.313999999999997</v>
      </c>
      <c r="H20" s="21">
        <f t="shared" si="0"/>
        <v>28.313999999999997</v>
      </c>
      <c r="I20" s="20">
        <f t="shared" si="3"/>
        <v>504.93299999999999</v>
      </c>
      <c r="J20" s="21"/>
      <c r="K20" s="43">
        <v>80</v>
      </c>
      <c r="L20" s="43"/>
      <c r="M20" s="20">
        <v>0</v>
      </c>
      <c r="N20" s="20">
        <f t="shared" si="4"/>
        <v>235.95</v>
      </c>
      <c r="O20" s="20">
        <f t="shared" si="5"/>
        <v>877.51099999999997</v>
      </c>
      <c r="P20" s="44">
        <f t="shared" si="1"/>
        <v>66.288999999999987</v>
      </c>
    </row>
    <row r="21" spans="1:16" x14ac:dyDescent="0.2">
      <c r="A21" s="41" t="s">
        <v>21</v>
      </c>
      <c r="B21" s="4"/>
      <c r="C21" s="5"/>
      <c r="D21" s="42">
        <v>839.2</v>
      </c>
      <c r="E21" s="42"/>
      <c r="F21" s="42">
        <v>839.2</v>
      </c>
      <c r="G21" s="21">
        <f t="shared" si="2"/>
        <v>25.176000000000002</v>
      </c>
      <c r="H21" s="21">
        <f t="shared" si="0"/>
        <v>25.176000000000002</v>
      </c>
      <c r="I21" s="20">
        <f t="shared" si="3"/>
        <v>504.93299999999999</v>
      </c>
      <c r="J21" s="21"/>
      <c r="K21" s="43">
        <v>80</v>
      </c>
      <c r="L21" s="43"/>
      <c r="M21" s="20">
        <v>0</v>
      </c>
      <c r="N21" s="20">
        <f t="shared" si="4"/>
        <v>209.8</v>
      </c>
      <c r="O21" s="20">
        <f t="shared" si="5"/>
        <v>845.08500000000004</v>
      </c>
      <c r="P21" s="44">
        <f t="shared" si="1"/>
        <v>-5.8849999999999909</v>
      </c>
    </row>
    <row r="22" spans="1:16" x14ac:dyDescent="0.2">
      <c r="A22" s="41" t="s">
        <v>28</v>
      </c>
      <c r="B22" s="4"/>
      <c r="C22" s="5"/>
      <c r="D22" s="42">
        <v>840</v>
      </c>
      <c r="E22" s="42"/>
      <c r="F22" s="42">
        <v>840</v>
      </c>
      <c r="G22" s="21">
        <f t="shared" si="2"/>
        <v>25.2</v>
      </c>
      <c r="H22" s="21">
        <f t="shared" si="0"/>
        <v>25.2</v>
      </c>
      <c r="I22" s="20">
        <f t="shared" si="3"/>
        <v>504.93299999999999</v>
      </c>
      <c r="J22" s="21"/>
      <c r="K22" s="43">
        <v>0</v>
      </c>
      <c r="L22" s="43"/>
      <c r="M22" s="20">
        <v>0</v>
      </c>
      <c r="N22" s="20">
        <f t="shared" si="4"/>
        <v>210</v>
      </c>
      <c r="O22" s="20">
        <f t="shared" si="5"/>
        <v>765.33299999999997</v>
      </c>
      <c r="P22" s="44">
        <f t="shared" si="1"/>
        <v>74.66700000000003</v>
      </c>
    </row>
    <row r="23" spans="1:16" x14ac:dyDescent="0.2">
      <c r="A23" s="41" t="s">
        <v>29</v>
      </c>
      <c r="B23" s="4"/>
      <c r="C23" s="5"/>
      <c r="D23" s="42">
        <v>760</v>
      </c>
      <c r="E23" s="42"/>
      <c r="F23" s="42">
        <v>760</v>
      </c>
      <c r="G23" s="21">
        <f t="shared" si="2"/>
        <v>22.8</v>
      </c>
      <c r="H23" s="21">
        <f t="shared" si="0"/>
        <v>22.8</v>
      </c>
      <c r="I23" s="20">
        <f t="shared" si="3"/>
        <v>504.93299999999999</v>
      </c>
      <c r="J23" s="21"/>
      <c r="K23" s="43">
        <v>0</v>
      </c>
      <c r="L23" s="43"/>
      <c r="M23" s="20">
        <v>0</v>
      </c>
      <c r="N23" s="20">
        <f t="shared" si="4"/>
        <v>190</v>
      </c>
      <c r="O23" s="20">
        <f t="shared" si="5"/>
        <v>740.53300000000002</v>
      </c>
      <c r="P23" s="44">
        <f t="shared" si="1"/>
        <v>19.466999999999985</v>
      </c>
    </row>
    <row r="24" spans="1:16" x14ac:dyDescent="0.2">
      <c r="A24" s="41" t="s">
        <v>29</v>
      </c>
      <c r="B24" s="4"/>
      <c r="C24" s="5"/>
      <c r="D24" s="42">
        <v>761.67</v>
      </c>
      <c r="E24" s="42"/>
      <c r="F24" s="42">
        <v>761.67</v>
      </c>
      <c r="G24" s="21">
        <f t="shared" si="2"/>
        <v>22.850099999999998</v>
      </c>
      <c r="H24" s="21">
        <f t="shared" si="0"/>
        <v>22.850099999999998</v>
      </c>
      <c r="I24" s="20">
        <f t="shared" si="3"/>
        <v>504.93299999999999</v>
      </c>
      <c r="J24" s="21"/>
      <c r="K24" s="43">
        <v>0</v>
      </c>
      <c r="L24" s="43"/>
      <c r="M24" s="20">
        <v>0</v>
      </c>
      <c r="N24" s="20">
        <f t="shared" si="4"/>
        <v>190.41749999999999</v>
      </c>
      <c r="O24" s="20">
        <f t="shared" si="5"/>
        <v>741.05070000000001</v>
      </c>
      <c r="P24" s="44">
        <f t="shared" si="1"/>
        <v>20.619299999999953</v>
      </c>
    </row>
    <row r="25" spans="1:16" x14ac:dyDescent="0.2">
      <c r="A25" s="41" t="s">
        <v>21</v>
      </c>
      <c r="B25" s="4"/>
      <c r="C25" s="5"/>
      <c r="D25" s="42">
        <v>838.8</v>
      </c>
      <c r="E25" s="42"/>
      <c r="F25" s="42">
        <v>838.8</v>
      </c>
      <c r="G25" s="21">
        <f t="shared" si="2"/>
        <v>25.163999999999998</v>
      </c>
      <c r="H25" s="21">
        <f t="shared" si="0"/>
        <v>25.163999999999998</v>
      </c>
      <c r="I25" s="20">
        <f t="shared" si="3"/>
        <v>504.93299999999999</v>
      </c>
      <c r="J25" s="21"/>
      <c r="K25" s="43">
        <v>0</v>
      </c>
      <c r="L25" s="43"/>
      <c r="M25" s="20">
        <v>0</v>
      </c>
      <c r="N25" s="20">
        <f t="shared" si="4"/>
        <v>209.7</v>
      </c>
      <c r="O25" s="20">
        <f t="shared" si="5"/>
        <v>764.96100000000001</v>
      </c>
      <c r="P25" s="44">
        <f t="shared" si="1"/>
        <v>73.838999999999942</v>
      </c>
    </row>
    <row r="26" spans="1:16" x14ac:dyDescent="0.2">
      <c r="A26" s="41" t="s">
        <v>22</v>
      </c>
      <c r="B26" s="4"/>
      <c r="C26" s="5"/>
      <c r="D26" s="42">
        <v>838.8</v>
      </c>
      <c r="E26" s="42"/>
      <c r="F26" s="42">
        <v>838.8</v>
      </c>
      <c r="G26" s="21">
        <f t="shared" si="2"/>
        <v>25.163999999999998</v>
      </c>
      <c r="H26" s="21">
        <f t="shared" si="0"/>
        <v>25.163999999999998</v>
      </c>
      <c r="I26" s="20">
        <f t="shared" si="3"/>
        <v>504.93299999999999</v>
      </c>
      <c r="J26" s="21"/>
      <c r="K26" s="43">
        <v>0</v>
      </c>
      <c r="L26" s="43"/>
      <c r="M26" s="20">
        <v>0</v>
      </c>
      <c r="N26" s="20">
        <f t="shared" si="4"/>
        <v>209.7</v>
      </c>
      <c r="O26" s="20">
        <f t="shared" si="5"/>
        <v>764.96100000000001</v>
      </c>
      <c r="P26" s="44">
        <f t="shared" si="1"/>
        <v>73.838999999999942</v>
      </c>
    </row>
    <row r="27" spans="1:16" x14ac:dyDescent="0.2">
      <c r="A27" s="41" t="s">
        <v>23</v>
      </c>
      <c r="B27" s="4"/>
      <c r="C27" s="5"/>
      <c r="D27" s="42">
        <v>718.6</v>
      </c>
      <c r="E27" s="42"/>
      <c r="F27" s="42">
        <v>718.6</v>
      </c>
      <c r="G27" s="21">
        <f t="shared" si="2"/>
        <v>21.558</v>
      </c>
      <c r="H27" s="21">
        <f t="shared" si="0"/>
        <v>21.558</v>
      </c>
      <c r="I27" s="20">
        <f t="shared" si="3"/>
        <v>504.93299999999999</v>
      </c>
      <c r="J27" s="21"/>
      <c r="K27" s="43">
        <v>80</v>
      </c>
      <c r="L27" s="43"/>
      <c r="M27" s="20">
        <v>0</v>
      </c>
      <c r="N27" s="20">
        <f t="shared" si="4"/>
        <v>179.65</v>
      </c>
      <c r="O27" s="20">
        <f t="shared" si="5"/>
        <v>807.69899999999996</v>
      </c>
      <c r="P27" s="44">
        <f t="shared" si="1"/>
        <v>-89.098999999999933</v>
      </c>
    </row>
    <row r="28" spans="1:16" x14ac:dyDescent="0.2">
      <c r="A28" s="41" t="s">
        <v>24</v>
      </c>
      <c r="B28" s="4"/>
      <c r="C28" s="5"/>
      <c r="D28" s="42">
        <v>959</v>
      </c>
      <c r="E28" s="42"/>
      <c r="F28" s="42">
        <v>959</v>
      </c>
      <c r="G28" s="21">
        <f t="shared" si="2"/>
        <v>28.77</v>
      </c>
      <c r="H28" s="21">
        <f t="shared" si="0"/>
        <v>28.77</v>
      </c>
      <c r="I28" s="20">
        <f t="shared" si="3"/>
        <v>504.93299999999999</v>
      </c>
      <c r="J28" s="21"/>
      <c r="K28" s="43">
        <v>80</v>
      </c>
      <c r="L28" s="43"/>
      <c r="M28" s="20">
        <v>0</v>
      </c>
      <c r="N28" s="20">
        <f t="shared" si="4"/>
        <v>239.75</v>
      </c>
      <c r="O28" s="20">
        <f t="shared" si="5"/>
        <v>882.22299999999996</v>
      </c>
      <c r="P28" s="44">
        <f t="shared" si="1"/>
        <v>76.777000000000044</v>
      </c>
    </row>
    <row r="29" spans="1:16" x14ac:dyDescent="0.2">
      <c r="A29" s="41" t="s">
        <v>25</v>
      </c>
      <c r="B29" s="4"/>
      <c r="C29" s="5"/>
      <c r="D29" s="42">
        <v>1159.5999999999999</v>
      </c>
      <c r="E29" s="42"/>
      <c r="F29" s="42">
        <v>1159.5999999999999</v>
      </c>
      <c r="G29" s="21">
        <f t="shared" si="2"/>
        <v>34.787999999999997</v>
      </c>
      <c r="H29" s="21">
        <f t="shared" si="0"/>
        <v>34.787999999999997</v>
      </c>
      <c r="I29" s="20">
        <f t="shared" si="3"/>
        <v>504.93299999999999</v>
      </c>
      <c r="J29" s="21"/>
      <c r="K29" s="43">
        <v>80</v>
      </c>
      <c r="L29" s="43"/>
      <c r="M29" s="20">
        <v>0</v>
      </c>
      <c r="N29" s="20">
        <f t="shared" si="4"/>
        <v>289.89999999999998</v>
      </c>
      <c r="O29" s="20">
        <f t="shared" si="5"/>
        <v>944.40899999999999</v>
      </c>
      <c r="P29" s="44">
        <f t="shared" si="1"/>
        <v>215.19099999999992</v>
      </c>
    </row>
    <row r="30" spans="1:16" x14ac:dyDescent="0.2">
      <c r="A30" s="46" t="s">
        <v>26</v>
      </c>
      <c r="B30" s="4"/>
      <c r="C30" s="5"/>
      <c r="D30" s="42">
        <v>503.6</v>
      </c>
      <c r="E30" s="42"/>
      <c r="F30" s="42">
        <v>503.6</v>
      </c>
      <c r="G30" s="21">
        <f t="shared" si="2"/>
        <v>15.108000000000001</v>
      </c>
      <c r="H30" s="21">
        <f t="shared" si="0"/>
        <v>15.108000000000001</v>
      </c>
      <c r="I30" s="20">
        <f t="shared" si="3"/>
        <v>504.93299999999999</v>
      </c>
      <c r="J30" s="21"/>
      <c r="K30" s="43">
        <v>80</v>
      </c>
      <c r="L30" s="43"/>
      <c r="M30" s="20">
        <v>0</v>
      </c>
      <c r="N30" s="20">
        <f t="shared" si="4"/>
        <v>125.9</v>
      </c>
      <c r="O30" s="20">
        <f t="shared" si="5"/>
        <v>741.04899999999998</v>
      </c>
      <c r="P30" s="44">
        <f t="shared" si="1"/>
        <v>-237.44899999999996</v>
      </c>
    </row>
    <row r="31" spans="1:16" x14ac:dyDescent="0.2">
      <c r="A31" s="46" t="s">
        <v>27</v>
      </c>
      <c r="B31" s="4"/>
      <c r="C31" s="5"/>
      <c r="D31" s="42">
        <v>969.4</v>
      </c>
      <c r="E31" s="42"/>
      <c r="F31" s="42">
        <v>969.4</v>
      </c>
      <c r="G31" s="21">
        <f t="shared" si="2"/>
        <v>29.081999999999997</v>
      </c>
      <c r="H31" s="21">
        <f t="shared" si="0"/>
        <v>29.081999999999997</v>
      </c>
      <c r="I31" s="20">
        <f t="shared" si="3"/>
        <v>504.93299999999999</v>
      </c>
      <c r="J31" s="21"/>
      <c r="K31" s="43">
        <v>80</v>
      </c>
      <c r="L31" s="43"/>
      <c r="M31" s="20">
        <v>0</v>
      </c>
      <c r="N31" s="20">
        <f t="shared" si="4"/>
        <v>242.35</v>
      </c>
      <c r="O31" s="20">
        <f t="shared" si="5"/>
        <v>885.447</v>
      </c>
      <c r="P31" s="44">
        <f t="shared" si="1"/>
        <v>83.952999999999975</v>
      </c>
    </row>
    <row r="32" spans="1:16" x14ac:dyDescent="0.2">
      <c r="A32" s="46" t="s">
        <v>28</v>
      </c>
      <c r="B32" s="4"/>
      <c r="C32" s="5"/>
      <c r="D32" s="42">
        <v>839</v>
      </c>
      <c r="E32" s="42"/>
      <c r="F32" s="42">
        <v>839</v>
      </c>
      <c r="G32" s="21">
        <f t="shared" si="2"/>
        <v>25.169999999999998</v>
      </c>
      <c r="H32" s="21">
        <f t="shared" si="0"/>
        <v>25.169999999999998</v>
      </c>
      <c r="I32" s="20">
        <f t="shared" si="3"/>
        <v>504.93299999999999</v>
      </c>
      <c r="J32" s="21"/>
      <c r="K32" s="43">
        <v>80</v>
      </c>
      <c r="L32" s="43"/>
      <c r="M32" s="20">
        <v>0</v>
      </c>
      <c r="N32" s="20">
        <f t="shared" si="4"/>
        <v>209.75</v>
      </c>
      <c r="O32" s="20">
        <f t="shared" si="5"/>
        <v>845.02300000000002</v>
      </c>
      <c r="P32" s="44">
        <f t="shared" si="1"/>
        <v>-6.0230000000000246</v>
      </c>
    </row>
    <row r="33" spans="1:16" x14ac:dyDescent="0.2">
      <c r="A33" s="46" t="s">
        <v>21</v>
      </c>
      <c r="B33" s="4"/>
      <c r="C33" s="5"/>
      <c r="D33" s="42">
        <v>838.8</v>
      </c>
      <c r="E33" s="42"/>
      <c r="F33" s="42">
        <v>838.8</v>
      </c>
      <c r="G33" s="21">
        <f t="shared" si="2"/>
        <v>25.163999999999998</v>
      </c>
      <c r="H33" s="21">
        <f t="shared" si="0"/>
        <v>25.163999999999998</v>
      </c>
      <c r="I33" s="20">
        <f t="shared" si="3"/>
        <v>504.93299999999999</v>
      </c>
      <c r="J33" s="21"/>
      <c r="K33" s="43">
        <v>80</v>
      </c>
      <c r="L33" s="43"/>
      <c r="M33" s="20">
        <v>0</v>
      </c>
      <c r="N33" s="20">
        <f t="shared" si="4"/>
        <v>209.7</v>
      </c>
      <c r="O33" s="20">
        <f t="shared" si="5"/>
        <v>844.96100000000001</v>
      </c>
      <c r="P33" s="44">
        <f t="shared" si="1"/>
        <v>-6.1610000000000582</v>
      </c>
    </row>
    <row r="34" spans="1:16" x14ac:dyDescent="0.2">
      <c r="A34" s="46" t="s">
        <v>28</v>
      </c>
      <c r="B34" s="4"/>
      <c r="C34" s="5"/>
      <c r="D34" s="42">
        <v>838.8</v>
      </c>
      <c r="E34" s="42"/>
      <c r="F34" s="42">
        <v>838.8</v>
      </c>
      <c r="G34" s="21">
        <f t="shared" si="2"/>
        <v>25.163999999999998</v>
      </c>
      <c r="H34" s="21">
        <f t="shared" si="0"/>
        <v>25.163999999999998</v>
      </c>
      <c r="I34" s="20">
        <f t="shared" si="3"/>
        <v>504.93299999999999</v>
      </c>
      <c r="J34" s="21"/>
      <c r="K34" s="43">
        <v>0</v>
      </c>
      <c r="L34" s="43"/>
      <c r="M34" s="20">
        <v>0</v>
      </c>
      <c r="N34" s="20">
        <f t="shared" si="4"/>
        <v>209.7</v>
      </c>
      <c r="O34" s="20">
        <f t="shared" si="5"/>
        <v>764.96100000000001</v>
      </c>
      <c r="P34" s="44">
        <f t="shared" si="1"/>
        <v>73.838999999999942</v>
      </c>
    </row>
    <row r="35" spans="1:16" x14ac:dyDescent="0.2">
      <c r="A35" s="46" t="s">
        <v>29</v>
      </c>
      <c r="B35" s="4"/>
      <c r="C35" s="5"/>
      <c r="D35" s="42">
        <v>838.8</v>
      </c>
      <c r="E35" s="42"/>
      <c r="F35" s="42">
        <v>838.8</v>
      </c>
      <c r="G35" s="21">
        <f t="shared" si="2"/>
        <v>25.163999999999998</v>
      </c>
      <c r="H35" s="21">
        <f t="shared" si="0"/>
        <v>25.163999999999998</v>
      </c>
      <c r="I35" s="20">
        <f t="shared" si="3"/>
        <v>504.93299999999999</v>
      </c>
      <c r="J35" s="21"/>
      <c r="K35" s="43">
        <v>0</v>
      </c>
      <c r="L35" s="43"/>
      <c r="M35" s="20">
        <v>0</v>
      </c>
      <c r="N35" s="20">
        <f t="shared" si="4"/>
        <v>209.7</v>
      </c>
      <c r="O35" s="20">
        <f t="shared" si="5"/>
        <v>764.96100000000001</v>
      </c>
      <c r="P35" s="44">
        <f t="shared" si="1"/>
        <v>73.838999999999942</v>
      </c>
    </row>
    <row r="36" spans="1:16" x14ac:dyDescent="0.2">
      <c r="A36" s="46" t="s">
        <v>33</v>
      </c>
      <c r="B36" s="4"/>
      <c r="C36" s="5"/>
      <c r="D36" s="42">
        <v>838.8</v>
      </c>
      <c r="E36" s="42"/>
      <c r="F36" s="42">
        <v>838.8</v>
      </c>
      <c r="G36" s="21">
        <f t="shared" si="2"/>
        <v>25.163999999999998</v>
      </c>
      <c r="H36" s="21">
        <f t="shared" si="0"/>
        <v>25.163999999999998</v>
      </c>
      <c r="I36" s="20">
        <f t="shared" si="3"/>
        <v>504.93299999999999</v>
      </c>
      <c r="J36" s="21"/>
      <c r="K36" s="43">
        <v>0</v>
      </c>
      <c r="L36" s="43"/>
      <c r="M36" s="20">
        <v>0</v>
      </c>
      <c r="N36" s="20">
        <f t="shared" si="4"/>
        <v>209.7</v>
      </c>
      <c r="O36" s="20">
        <f t="shared" si="5"/>
        <v>764.96100000000001</v>
      </c>
      <c r="P36" s="44">
        <f t="shared" si="1"/>
        <v>73.838999999999942</v>
      </c>
    </row>
    <row r="37" spans="1:16" x14ac:dyDescent="0.2">
      <c r="A37" s="46" t="s">
        <v>34</v>
      </c>
      <c r="B37" s="4"/>
      <c r="C37" s="5"/>
      <c r="D37" s="42">
        <v>708</v>
      </c>
      <c r="E37" s="42"/>
      <c r="F37" s="42">
        <v>708</v>
      </c>
      <c r="G37" s="21">
        <f t="shared" si="2"/>
        <v>21.24</v>
      </c>
      <c r="H37" s="21">
        <f t="shared" si="0"/>
        <v>21.24</v>
      </c>
      <c r="I37" s="20">
        <f t="shared" si="3"/>
        <v>504.93299999999999</v>
      </c>
      <c r="J37" s="21"/>
      <c r="K37" s="43">
        <v>0</v>
      </c>
      <c r="L37" s="43"/>
      <c r="M37" s="20">
        <v>0</v>
      </c>
      <c r="N37" s="20">
        <f t="shared" si="4"/>
        <v>177</v>
      </c>
      <c r="O37" s="20">
        <f t="shared" si="5"/>
        <v>724.41300000000001</v>
      </c>
      <c r="P37" s="44">
        <f t="shared" si="1"/>
        <v>-16.413000000000011</v>
      </c>
    </row>
    <row r="38" spans="1:16" x14ac:dyDescent="0.2">
      <c r="A38" s="46" t="s">
        <v>35</v>
      </c>
      <c r="B38" s="4"/>
      <c r="C38" s="5"/>
      <c r="D38" s="42">
        <v>969.92</v>
      </c>
      <c r="E38" s="42"/>
      <c r="F38" s="42">
        <v>969.92</v>
      </c>
      <c r="G38" s="21">
        <f t="shared" si="2"/>
        <v>29.097599999999996</v>
      </c>
      <c r="H38" s="21">
        <f t="shared" si="0"/>
        <v>29.097599999999996</v>
      </c>
      <c r="I38" s="20">
        <f t="shared" si="3"/>
        <v>504.93299999999999</v>
      </c>
      <c r="J38" s="21"/>
      <c r="K38" s="43">
        <v>0</v>
      </c>
      <c r="L38" s="43"/>
      <c r="M38" s="20">
        <v>0</v>
      </c>
      <c r="N38" s="20">
        <f t="shared" si="4"/>
        <v>242.48</v>
      </c>
      <c r="O38" s="20">
        <f t="shared" si="5"/>
        <v>805.60820000000001</v>
      </c>
      <c r="P38" s="44">
        <f t="shared" si="1"/>
        <v>164.31179999999995</v>
      </c>
    </row>
    <row r="39" spans="1:16" x14ac:dyDescent="0.2">
      <c r="A39" s="46" t="s">
        <v>36</v>
      </c>
      <c r="B39" s="4"/>
      <c r="C39" s="5"/>
      <c r="D39" s="42">
        <v>958.68</v>
      </c>
      <c r="E39" s="42"/>
      <c r="F39" s="42">
        <v>958.68</v>
      </c>
      <c r="G39" s="21">
        <f t="shared" si="2"/>
        <v>28.760399999999997</v>
      </c>
      <c r="H39" s="21">
        <f t="shared" si="0"/>
        <v>28.760399999999997</v>
      </c>
      <c r="I39" s="20">
        <f t="shared" si="3"/>
        <v>504.93299999999999</v>
      </c>
      <c r="J39" s="21"/>
      <c r="K39" s="43">
        <v>80</v>
      </c>
      <c r="L39" s="43"/>
      <c r="M39" s="20">
        <v>0</v>
      </c>
      <c r="N39" s="20">
        <f t="shared" si="4"/>
        <v>239.67</v>
      </c>
      <c r="O39" s="20">
        <f t="shared" si="5"/>
        <v>882.12379999999996</v>
      </c>
      <c r="P39" s="44">
        <f t="shared" si="1"/>
        <v>76.55619999999999</v>
      </c>
    </row>
    <row r="40" spans="1:16" x14ac:dyDescent="0.2">
      <c r="A40" s="46" t="s">
        <v>37</v>
      </c>
      <c r="B40" s="4"/>
      <c r="C40" s="5"/>
      <c r="D40" s="42">
        <v>672</v>
      </c>
      <c r="E40" s="42"/>
      <c r="F40" s="42">
        <v>672</v>
      </c>
      <c r="G40" s="21">
        <f t="shared" si="2"/>
        <v>20.16</v>
      </c>
      <c r="H40" s="21">
        <f t="shared" si="0"/>
        <v>20.16</v>
      </c>
      <c r="I40" s="20">
        <f t="shared" si="3"/>
        <v>504.93299999999999</v>
      </c>
      <c r="J40" s="21"/>
      <c r="K40" s="43">
        <v>80</v>
      </c>
      <c r="L40" s="43"/>
      <c r="M40" s="20">
        <v>0</v>
      </c>
      <c r="N40" s="20">
        <f t="shared" si="4"/>
        <v>168</v>
      </c>
      <c r="O40" s="20">
        <f t="shared" si="5"/>
        <v>793.25300000000004</v>
      </c>
      <c r="P40" s="44">
        <f t="shared" si="1"/>
        <v>-121.25300000000004</v>
      </c>
    </row>
    <row r="41" spans="1:16" x14ac:dyDescent="0.2">
      <c r="A41" s="48" t="s">
        <v>38</v>
      </c>
      <c r="B41" s="49"/>
      <c r="C41" s="50"/>
      <c r="D41" s="42">
        <v>1204</v>
      </c>
      <c r="E41" s="42"/>
      <c r="F41" s="42">
        <v>1204</v>
      </c>
      <c r="G41" s="21">
        <f t="shared" si="2"/>
        <v>36.119999999999997</v>
      </c>
      <c r="H41" s="21">
        <f t="shared" si="0"/>
        <v>36.119999999999997</v>
      </c>
      <c r="I41" s="20">
        <f t="shared" si="3"/>
        <v>504.93299999999999</v>
      </c>
      <c r="J41" s="21"/>
      <c r="K41" s="43">
        <v>80</v>
      </c>
      <c r="L41" s="43"/>
      <c r="M41" s="20">
        <v>0</v>
      </c>
      <c r="N41" s="20">
        <f t="shared" si="4"/>
        <v>301</v>
      </c>
      <c r="O41" s="20">
        <f t="shared" si="5"/>
        <v>958.173</v>
      </c>
      <c r="P41" s="44">
        <f t="shared" si="1"/>
        <v>245.827</v>
      </c>
    </row>
    <row r="42" spans="1:16" x14ac:dyDescent="0.2">
      <c r="A42" s="48" t="s">
        <v>39</v>
      </c>
      <c r="B42" s="49"/>
      <c r="C42" s="50"/>
      <c r="D42" s="42">
        <v>3744.8</v>
      </c>
      <c r="E42" s="42"/>
      <c r="F42" s="42">
        <v>3744.8</v>
      </c>
      <c r="G42" s="21">
        <f t="shared" si="2"/>
        <v>112.34400000000001</v>
      </c>
      <c r="H42" s="21">
        <f t="shared" si="0"/>
        <v>112.34400000000001</v>
      </c>
      <c r="I42" s="20">
        <f t="shared" si="3"/>
        <v>504.93299999999999</v>
      </c>
      <c r="J42" s="21"/>
      <c r="K42" s="43">
        <v>80</v>
      </c>
      <c r="L42" s="43"/>
      <c r="M42" s="20">
        <v>0</v>
      </c>
      <c r="N42" s="20">
        <f t="shared" si="4"/>
        <v>936.2</v>
      </c>
      <c r="O42" s="20">
        <f t="shared" si="5"/>
        <v>1745.8209999999999</v>
      </c>
      <c r="P42" s="44">
        <f t="shared" si="1"/>
        <v>1998.9790000000003</v>
      </c>
    </row>
    <row r="43" spans="1:16" x14ac:dyDescent="0.2">
      <c r="A43" s="48" t="s">
        <v>40</v>
      </c>
      <c r="B43" s="49"/>
      <c r="C43" s="50"/>
      <c r="D43" s="42">
        <v>1779.6</v>
      </c>
      <c r="E43" s="42"/>
      <c r="F43" s="42">
        <v>1779.6</v>
      </c>
      <c r="G43" s="21">
        <f t="shared" si="2"/>
        <v>53.387999999999998</v>
      </c>
      <c r="H43" s="21">
        <f t="shared" si="0"/>
        <v>53.387999999999998</v>
      </c>
      <c r="I43" s="20">
        <f t="shared" si="3"/>
        <v>504.93299999999999</v>
      </c>
      <c r="J43" s="21"/>
      <c r="K43" s="43">
        <v>80</v>
      </c>
      <c r="L43" s="43"/>
      <c r="M43" s="20">
        <v>0</v>
      </c>
      <c r="N43" s="20">
        <f t="shared" si="4"/>
        <v>444.9</v>
      </c>
      <c r="O43" s="20">
        <f t="shared" si="5"/>
        <v>1136.6089999999999</v>
      </c>
      <c r="P43" s="44">
        <f t="shared" si="1"/>
        <v>642.99099999999999</v>
      </c>
    </row>
    <row r="44" spans="1:16" x14ac:dyDescent="0.2">
      <c r="A44" s="48" t="s">
        <v>41</v>
      </c>
      <c r="B44" s="49"/>
      <c r="C44" s="50"/>
      <c r="D44" s="42">
        <v>1758.4</v>
      </c>
      <c r="E44" s="42"/>
      <c r="F44" s="42">
        <v>1758.4</v>
      </c>
      <c r="G44" s="21">
        <f t="shared" si="2"/>
        <v>52.752000000000002</v>
      </c>
      <c r="H44" s="21">
        <f t="shared" si="0"/>
        <v>52.752000000000002</v>
      </c>
      <c r="I44" s="20">
        <f t="shared" si="3"/>
        <v>504.93299999999999</v>
      </c>
      <c r="J44" s="21"/>
      <c r="K44" s="43">
        <v>80</v>
      </c>
      <c r="L44" s="43"/>
      <c r="M44" s="20">
        <v>0</v>
      </c>
      <c r="N44" s="20">
        <f t="shared" si="4"/>
        <v>439.6</v>
      </c>
      <c r="O44" s="20">
        <f t="shared" si="5"/>
        <v>1130.037</v>
      </c>
      <c r="P44" s="44">
        <f t="shared" si="1"/>
        <v>628.36300000000006</v>
      </c>
    </row>
    <row r="45" spans="1:16" x14ac:dyDescent="0.2">
      <c r="A45" s="48" t="s">
        <v>42</v>
      </c>
      <c r="B45" s="49"/>
      <c r="C45" s="50"/>
      <c r="D45" s="42">
        <f>1548.4+210</f>
        <v>1758.4</v>
      </c>
      <c r="E45" s="42"/>
      <c r="F45" s="42">
        <v>1758.4</v>
      </c>
      <c r="G45" s="21">
        <f t="shared" si="2"/>
        <v>52.752000000000002</v>
      </c>
      <c r="H45" s="21">
        <f t="shared" si="0"/>
        <v>52.752000000000002</v>
      </c>
      <c r="I45" s="20">
        <f t="shared" si="3"/>
        <v>504.93299999999999</v>
      </c>
      <c r="J45" s="21"/>
      <c r="K45" s="43">
        <v>0</v>
      </c>
      <c r="L45" s="43"/>
      <c r="M45" s="20">
        <v>0</v>
      </c>
      <c r="N45" s="20">
        <f t="shared" si="4"/>
        <v>439.6</v>
      </c>
      <c r="O45" s="20">
        <f t="shared" si="5"/>
        <v>1050.037</v>
      </c>
      <c r="P45" s="44">
        <f t="shared" si="1"/>
        <v>708.36300000000006</v>
      </c>
    </row>
    <row r="46" spans="1:16" x14ac:dyDescent="0.2">
      <c r="A46" s="48" t="s">
        <v>43</v>
      </c>
      <c r="B46" s="49"/>
      <c r="C46" s="50"/>
      <c r="D46" s="42">
        <f>1548.4</f>
        <v>1548.4</v>
      </c>
      <c r="E46" s="42"/>
      <c r="F46" s="42">
        <v>1548.4</v>
      </c>
      <c r="G46" s="21">
        <f t="shared" si="2"/>
        <v>46.451999999999998</v>
      </c>
      <c r="H46" s="21">
        <f t="shared" si="0"/>
        <v>46.451999999999998</v>
      </c>
      <c r="I46" s="20">
        <f t="shared" si="3"/>
        <v>504.93299999999999</v>
      </c>
      <c r="J46" s="21"/>
      <c r="K46" s="43">
        <v>0</v>
      </c>
      <c r="L46" s="43"/>
      <c r="M46" s="20">
        <v>0</v>
      </c>
      <c r="N46" s="20">
        <f t="shared" si="4"/>
        <v>387.1</v>
      </c>
      <c r="O46" s="20">
        <f t="shared" si="5"/>
        <v>984.93700000000001</v>
      </c>
      <c r="P46" s="44">
        <f t="shared" si="1"/>
        <v>563.46300000000008</v>
      </c>
    </row>
    <row r="47" spans="1:16" x14ac:dyDescent="0.2">
      <c r="A47" s="48" t="s">
        <v>46</v>
      </c>
      <c r="B47" s="49"/>
      <c r="C47" s="50"/>
      <c r="D47" s="42">
        <f>1677.6</f>
        <v>1677.6</v>
      </c>
      <c r="E47" s="42"/>
      <c r="F47" s="42">
        <f>D47</f>
        <v>1677.6</v>
      </c>
      <c r="G47" s="21">
        <f t="shared" si="2"/>
        <v>50.327999999999996</v>
      </c>
      <c r="H47" s="21">
        <f t="shared" si="0"/>
        <v>50.327999999999996</v>
      </c>
      <c r="I47" s="20">
        <f t="shared" si="3"/>
        <v>504.93299999999999</v>
      </c>
      <c r="J47" s="21"/>
      <c r="K47" s="43">
        <v>0</v>
      </c>
      <c r="L47" s="43"/>
      <c r="M47" s="20">
        <v>0</v>
      </c>
      <c r="N47" s="43">
        <f t="shared" si="4"/>
        <v>419.4</v>
      </c>
      <c r="O47" s="20">
        <f t="shared" si="5"/>
        <v>1024.989</v>
      </c>
      <c r="P47" s="44">
        <f t="shared" si="1"/>
        <v>652.61099999999988</v>
      </c>
    </row>
    <row r="48" spans="1:16" x14ac:dyDescent="0.2">
      <c r="A48" s="48" t="s">
        <v>33</v>
      </c>
      <c r="B48" s="49"/>
      <c r="C48" s="50"/>
      <c r="D48" s="42">
        <f>1467.6+450.4</f>
        <v>1918</v>
      </c>
      <c r="E48" s="42"/>
      <c r="F48" s="42">
        <f>1467.6+450.4</f>
        <v>1918</v>
      </c>
      <c r="G48" s="21">
        <f t="shared" si="2"/>
        <v>57.54</v>
      </c>
      <c r="H48" s="21">
        <f t="shared" si="0"/>
        <v>57.54</v>
      </c>
      <c r="I48" s="20">
        <f t="shared" si="3"/>
        <v>504.93299999999999</v>
      </c>
      <c r="J48" s="21"/>
      <c r="K48" s="43">
        <v>0</v>
      </c>
      <c r="L48" s="43"/>
      <c r="M48" s="20">
        <v>0</v>
      </c>
      <c r="N48" s="43">
        <f t="shared" si="4"/>
        <v>479.5</v>
      </c>
      <c r="O48" s="20">
        <f t="shared" si="5"/>
        <v>1099.5129999999999</v>
      </c>
      <c r="P48" s="44">
        <f t="shared" si="1"/>
        <v>818.48700000000008</v>
      </c>
    </row>
    <row r="49" spans="1:16" x14ac:dyDescent="0.2">
      <c r="A49" s="48" t="s">
        <v>34</v>
      </c>
      <c r="B49" s="49"/>
      <c r="C49" s="50"/>
      <c r="D49" s="42">
        <f>1220.4+210</f>
        <v>1430.4</v>
      </c>
      <c r="E49" s="42"/>
      <c r="F49" s="42">
        <f>1220.4+210</f>
        <v>1430.4</v>
      </c>
      <c r="G49" s="21">
        <f t="shared" si="2"/>
        <v>42.911999999999999</v>
      </c>
      <c r="H49" s="21">
        <f t="shared" si="0"/>
        <v>42.911999999999999</v>
      </c>
      <c r="I49" s="20">
        <f t="shared" si="3"/>
        <v>504.93299999999999</v>
      </c>
      <c r="J49" s="21"/>
      <c r="K49" s="43">
        <v>0</v>
      </c>
      <c r="L49" s="43"/>
      <c r="M49" s="20">
        <v>0</v>
      </c>
      <c r="N49" s="43">
        <f t="shared" si="4"/>
        <v>357.6</v>
      </c>
      <c r="O49" s="20">
        <f t="shared" si="5"/>
        <v>948.35699999999997</v>
      </c>
      <c r="P49" s="44">
        <f>F49-O49</f>
        <v>482.04300000000012</v>
      </c>
    </row>
    <row r="50" spans="1:16" x14ac:dyDescent="0.2">
      <c r="A50" s="48" t="s">
        <v>35</v>
      </c>
      <c r="B50" s="49"/>
      <c r="C50" s="50"/>
      <c r="D50" s="42">
        <v>1326.49</v>
      </c>
      <c r="E50" s="42"/>
      <c r="F50" s="42">
        <f>D50</f>
        <v>1326.49</v>
      </c>
      <c r="G50" s="21">
        <f t="shared" si="2"/>
        <v>39.794699999999999</v>
      </c>
      <c r="H50" s="21">
        <f t="shared" si="0"/>
        <v>39.794699999999999</v>
      </c>
      <c r="I50" s="20">
        <f t="shared" si="3"/>
        <v>504.93299999999999</v>
      </c>
      <c r="J50" s="21"/>
      <c r="K50" s="43">
        <v>0</v>
      </c>
      <c r="L50" s="43"/>
      <c r="M50" s="20">
        <v>0</v>
      </c>
      <c r="N50" s="43">
        <f t="shared" si="4"/>
        <v>331.6225</v>
      </c>
      <c r="O50" s="20">
        <f t="shared" si="5"/>
        <v>916.14490000000001</v>
      </c>
      <c r="P50" s="44">
        <f t="shared" ref="P50:P52" si="6">F50-O50</f>
        <v>410.3451</v>
      </c>
    </row>
    <row r="51" spans="1:16" x14ac:dyDescent="0.2">
      <c r="A51" s="48" t="s">
        <v>36</v>
      </c>
      <c r="B51" s="49"/>
      <c r="C51" s="50"/>
      <c r="D51" s="42">
        <v>2487.6</v>
      </c>
      <c r="E51" s="42"/>
      <c r="F51" s="42">
        <f>D51</f>
        <v>2487.6</v>
      </c>
      <c r="G51" s="21">
        <f t="shared" si="2"/>
        <v>74.628</v>
      </c>
      <c r="H51" s="21">
        <f t="shared" si="0"/>
        <v>74.628</v>
      </c>
      <c r="I51" s="20">
        <f t="shared" si="3"/>
        <v>504.93299999999999</v>
      </c>
      <c r="J51" s="21"/>
      <c r="K51" s="43">
        <v>0</v>
      </c>
      <c r="L51" s="43"/>
      <c r="M51" s="20">
        <v>0</v>
      </c>
      <c r="N51" s="43">
        <f t="shared" si="4"/>
        <v>621.9</v>
      </c>
      <c r="O51" s="20">
        <f t="shared" si="5"/>
        <v>1276.0889999999999</v>
      </c>
      <c r="P51" s="44">
        <f t="shared" si="6"/>
        <v>1211.511</v>
      </c>
    </row>
    <row r="52" spans="1:16" x14ac:dyDescent="0.2">
      <c r="A52" s="48" t="s">
        <v>37</v>
      </c>
      <c r="B52" s="49"/>
      <c r="C52" s="50"/>
      <c r="D52" s="42">
        <f>1749.2+240.4</f>
        <v>1989.6000000000001</v>
      </c>
      <c r="E52" s="42"/>
      <c r="F52" s="42">
        <f>D52</f>
        <v>1989.6000000000001</v>
      </c>
      <c r="G52" s="21">
        <f t="shared" si="2"/>
        <v>59.688000000000002</v>
      </c>
      <c r="H52" s="21">
        <f t="shared" si="0"/>
        <v>59.688000000000002</v>
      </c>
      <c r="I52" s="20">
        <f t="shared" si="3"/>
        <v>504.93299999999999</v>
      </c>
      <c r="J52" s="21"/>
      <c r="K52" s="43">
        <v>0</v>
      </c>
      <c r="L52" s="43"/>
      <c r="M52" s="20">
        <v>0</v>
      </c>
      <c r="N52" s="43">
        <f t="shared" si="4"/>
        <v>497.40000000000003</v>
      </c>
      <c r="O52" s="20">
        <f t="shared" si="5"/>
        <v>1121.7090000000001</v>
      </c>
      <c r="P52" s="44">
        <f t="shared" si="6"/>
        <v>867.89100000000008</v>
      </c>
    </row>
    <row r="53" spans="1:16" ht="21.75" customHeight="1" x14ac:dyDescent="0.2">
      <c r="A53" s="30" t="s">
        <v>29</v>
      </c>
      <c r="B53" s="31"/>
      <c r="C53" s="32"/>
      <c r="D53" s="45">
        <f>SUM(D4:D52)</f>
        <v>54112.159999999989</v>
      </c>
      <c r="E53" s="45"/>
      <c r="F53" s="45">
        <f>SUM(F4:F52)</f>
        <v>54112.159999999989</v>
      </c>
      <c r="G53" s="45">
        <f>SUM(G4:G52)</f>
        <v>1623.3647999999994</v>
      </c>
      <c r="H53" s="45">
        <f>SUM(H4:H52)</f>
        <v>1623.3647999999994</v>
      </c>
      <c r="I53" s="45">
        <f>SUM(I4:I52)</f>
        <v>24741.71700000003</v>
      </c>
      <c r="J53" s="45"/>
      <c r="K53" s="45">
        <f>SUM(K4:K52)</f>
        <v>2080</v>
      </c>
      <c r="L53" s="45"/>
      <c r="M53" s="47">
        <f>SUM(M4:M52)</f>
        <v>2000</v>
      </c>
      <c r="N53" s="45">
        <f>SUM(N4:N52)</f>
        <v>13528.039999999997</v>
      </c>
      <c r="O53" s="45">
        <f>SUM(O4:O52)</f>
        <v>45596.486599999997</v>
      </c>
      <c r="P53" s="33">
        <f>F53-O53</f>
        <v>8515.6733999999924</v>
      </c>
    </row>
    <row r="54" spans="1:16" s="39" customFormat="1" ht="21.75" customHeight="1" x14ac:dyDescent="0.2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>
        <f>F53-O53</f>
        <v>8515.6733999999924</v>
      </c>
    </row>
    <row r="55" spans="1:16" s="40" customFormat="1" ht="21.75" customHeight="1" x14ac:dyDescent="0.2">
      <c r="A55" s="25"/>
      <c r="B55" s="26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</row>
    <row r="56" spans="1:16" s="40" customFormat="1" ht="21.75" customHeight="1" x14ac:dyDescent="0.2">
      <c r="A56" s="25"/>
      <c r="B56" s="26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</row>
    <row r="57" spans="1:16" ht="28.5" customHeight="1" x14ac:dyDescent="0.2">
      <c r="A57" s="51" t="s">
        <v>15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9" spans="1:16" x14ac:dyDescent="0.2">
      <c r="L59" s="1">
        <f>471.9*1.07</f>
        <v>504.93299999999999</v>
      </c>
    </row>
    <row r="61" spans="1:16" x14ac:dyDescent="0.2">
      <c r="J61" s="1" t="s">
        <v>16</v>
      </c>
    </row>
  </sheetData>
  <mergeCells count="6">
    <mergeCell ref="A57:O57"/>
    <mergeCell ref="A1:P1"/>
    <mergeCell ref="O2:O3"/>
    <mergeCell ref="H2:H3"/>
    <mergeCell ref="L2:N2"/>
    <mergeCell ref="D2:F2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2008-08-29T05:53:51Z</cp:lastPrinted>
  <dcterms:created xsi:type="dcterms:W3CDTF">2007-02-04T12:22:59Z</dcterms:created>
  <dcterms:modified xsi:type="dcterms:W3CDTF">2014-01-23T10:01:05Z</dcterms:modified>
</cp:coreProperties>
</file>