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225" windowHeight="5055" activeTab="0"/>
  </bookViews>
  <sheets>
    <sheet name="2013" sheetId="1" r:id="rId1"/>
  </sheets>
  <definedNames>
    <definedName name="_xlnm.Print_Area" localSheetId="0">'2013'!$A$4:$R$37</definedName>
  </definedNames>
  <calcPr fullCalcOnLoad="1" refMode="R1C1"/>
</workbook>
</file>

<file path=xl/comments1.xml><?xml version="1.0" encoding="utf-8"?>
<comments xmlns="http://schemas.openxmlformats.org/spreadsheetml/2006/main">
  <authors>
    <author>user1</author>
  </authors>
  <commentList>
    <comment ref="L13" authorId="0">
      <text>
        <r>
          <rPr>
            <b/>
            <sz val="8"/>
            <rFont val="Tahoma"/>
            <family val="0"/>
          </rPr>
          <t>user1:</t>
        </r>
        <r>
          <rPr>
            <sz val="8"/>
            <rFont val="Tahoma"/>
            <family val="0"/>
          </rPr>
          <t xml:space="preserve">
2865-доводчики 3шт</t>
        </r>
      </text>
    </comment>
    <comment ref="L16" authorId="0">
      <text>
        <r>
          <rPr>
            <b/>
            <sz val="8"/>
            <rFont val="Tahoma"/>
            <family val="0"/>
          </rPr>
          <t>user1:</t>
        </r>
        <r>
          <rPr>
            <sz val="8"/>
            <rFont val="Tahoma"/>
            <family val="0"/>
          </rPr>
          <t xml:space="preserve">
630руб. сетка</t>
        </r>
      </text>
    </comment>
  </commentList>
</comments>
</file>

<file path=xl/sharedStrings.xml><?xml version="1.0" encoding="utf-8"?>
<sst xmlns="http://schemas.openxmlformats.org/spreadsheetml/2006/main" count="85" uniqueCount="53">
  <si>
    <t xml:space="preserve">Поступило </t>
  </si>
  <si>
    <t xml:space="preserve">Оплата </t>
  </si>
  <si>
    <t>ЕРКЦ</t>
  </si>
  <si>
    <t>Налог</t>
  </si>
  <si>
    <t>Уборка</t>
  </si>
  <si>
    <t>Ремонт</t>
  </si>
  <si>
    <t xml:space="preserve">сметы </t>
  </si>
  <si>
    <t>Площадь</t>
  </si>
  <si>
    <t xml:space="preserve">Кол-во </t>
  </si>
  <si>
    <t>тер.</t>
  </si>
  <si>
    <t>квар.</t>
  </si>
  <si>
    <t>Расходы</t>
  </si>
  <si>
    <t>Содержание</t>
  </si>
  <si>
    <t>договор ав.</t>
  </si>
  <si>
    <t>Ген. директор ООО "Георгиевск - ЖЭУ"                                            Никишина И.М.</t>
  </si>
  <si>
    <t xml:space="preserve">эксплуатац. </t>
  </si>
  <si>
    <t>содержание</t>
  </si>
  <si>
    <t>ремонт</t>
  </si>
  <si>
    <t>итого</t>
  </si>
  <si>
    <t>Разное 0,09</t>
  </si>
  <si>
    <t>тепло</t>
  </si>
  <si>
    <t>я</t>
  </si>
  <si>
    <t>Остаток на конец</t>
  </si>
  <si>
    <t>Месяц</t>
  </si>
  <si>
    <t>Наименование работ</t>
  </si>
  <si>
    <t>ед. изм.</t>
  </si>
  <si>
    <t>кол-во</t>
  </si>
  <si>
    <t>ИТОГО</t>
  </si>
  <si>
    <t>тыс.руб.</t>
  </si>
  <si>
    <t>май</t>
  </si>
  <si>
    <t>100м</t>
  </si>
  <si>
    <t>июль</t>
  </si>
  <si>
    <t>август</t>
  </si>
  <si>
    <t>100м тр-да</t>
  </si>
  <si>
    <t>Выкашивание газонов: газонокосилкой</t>
  </si>
  <si>
    <t>сентябрь</t>
  </si>
  <si>
    <t>октябрь</t>
  </si>
  <si>
    <t>ноябрь</t>
  </si>
  <si>
    <t>декабрь</t>
  </si>
  <si>
    <t>февраль</t>
  </si>
  <si>
    <t>Учет доходов и расходов по Сеченова 3 на 2013 год</t>
  </si>
  <si>
    <t>Перечень выполненных работ по сметам за 2013 год по Сеченова 3</t>
  </si>
  <si>
    <t>март</t>
  </si>
  <si>
    <t>апрель</t>
  </si>
  <si>
    <t>июнь</t>
  </si>
  <si>
    <t>Гидравлическое испытание трубопроводов систем отопления, водопровода и горячего водоснабжения диаметром: до 100мм</t>
  </si>
  <si>
    <t>100м2</t>
  </si>
  <si>
    <t>Разборка трубопроводов из чугунных канализационных труб диаметром: 100мм</t>
  </si>
  <si>
    <t>Прокладка трубопроводов канализации из полиэтиленовых труб высокой плотности диаметром: 110мм</t>
  </si>
  <si>
    <t>Смена обделок из листовой стали, примыканий: к вытяжным трубам</t>
  </si>
  <si>
    <t>100 заг-к</t>
  </si>
  <si>
    <t>Установка заглушек диаметром трубопровода: до 100мм</t>
  </si>
  <si>
    <t>кв.1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</si>
</sst>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1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164" fontId="2" fillId="32" borderId="12" xfId="0" applyNumberFormat="1" applyFont="1" applyFill="1" applyBorder="1" applyAlignment="1">
      <alignment/>
    </xf>
    <xf numFmtId="164" fontId="2" fillId="4" borderId="12" xfId="0" applyNumberFormat="1" applyFont="1" applyFill="1" applyBorder="1" applyAlignment="1">
      <alignment/>
    </xf>
    <xf numFmtId="164" fontId="2" fillId="32" borderId="12" xfId="0" applyNumberFormat="1" applyFont="1" applyFill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4" fontId="2" fillId="5" borderId="12" xfId="0" applyNumberFormat="1" applyFont="1" applyFill="1" applyBorder="1" applyAlignment="1">
      <alignment/>
    </xf>
    <xf numFmtId="2" fontId="0" fillId="0" borderId="13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5" borderId="17" xfId="0" applyNumberFormat="1" applyFill="1" applyBorder="1" applyAlignment="1">
      <alignment/>
    </xf>
    <xf numFmtId="0" fontId="3" fillId="0" borderId="12" xfId="0" applyNumberFormat="1" applyFont="1" applyBorder="1" applyAlignment="1">
      <alignment horizontal="left"/>
    </xf>
    <xf numFmtId="0" fontId="3" fillId="33" borderId="12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2" fontId="3" fillId="33" borderId="18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164" fontId="2" fillId="4" borderId="14" xfId="0" applyNumberFormat="1" applyFont="1" applyFill="1" applyBorder="1" applyAlignment="1">
      <alignment/>
    </xf>
    <xf numFmtId="0" fontId="0" fillId="5" borderId="12" xfId="0" applyFill="1" applyBorder="1" applyAlignment="1">
      <alignment/>
    </xf>
    <xf numFmtId="2" fontId="2" fillId="5" borderId="12" xfId="0" applyNumberFormat="1" applyFont="1" applyFill="1" applyBorder="1" applyAlignment="1">
      <alignment/>
    </xf>
    <xf numFmtId="0" fontId="0" fillId="0" borderId="0" xfId="0" applyAlignment="1">
      <alignment/>
    </xf>
    <xf numFmtId="2" fontId="3" fillId="0" borderId="12" xfId="0" applyNumberFormat="1" applyFont="1" applyBorder="1" applyAlignment="1">
      <alignment/>
    </xf>
    <xf numFmtId="0" fontId="3" fillId="35" borderId="12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4" borderId="0" xfId="0" applyFont="1" applyFill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" fontId="0" fillId="0" borderId="13" xfId="0" applyNumberFormat="1" applyBorder="1" applyAlignment="1">
      <alignment horizontal="left" wrapText="1"/>
    </xf>
    <xf numFmtId="2" fontId="0" fillId="0" borderId="18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2" fontId="3" fillId="37" borderId="2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T47"/>
  <sheetViews>
    <sheetView tabSelected="1" zoomScalePageLayoutView="0" workbookViewId="0" topLeftCell="A1">
      <selection activeCell="L24" sqref="L24"/>
    </sheetView>
  </sheetViews>
  <sheetFormatPr defaultColWidth="9.00390625" defaultRowHeight="12.75"/>
  <cols>
    <col min="1" max="2" width="3.25390625" style="0" customWidth="1"/>
    <col min="3" max="3" width="3.375" style="0" customWidth="1"/>
    <col min="4" max="4" width="10.25390625" style="0" customWidth="1"/>
    <col min="11" max="11" width="9.875" style="0" customWidth="1"/>
    <col min="12" max="12" width="8.875" style="0" customWidth="1"/>
    <col min="13" max="13" width="6.75390625" style="0" hidden="1" customWidth="1"/>
    <col min="17" max="17" width="10.375" style="0" customWidth="1"/>
    <col min="18" max="18" width="10.25390625" style="0" customWidth="1"/>
  </cols>
  <sheetData>
    <row r="3" spans="2:17" ht="12.75">
      <c r="B3" s="3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42" t="s">
        <v>40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2:18" ht="12.75">
      <c r="B5" s="4" t="s">
        <v>7</v>
      </c>
      <c r="C5" s="5" t="s">
        <v>8</v>
      </c>
      <c r="D5" s="46" t="s">
        <v>0</v>
      </c>
      <c r="E5" s="47"/>
      <c r="F5" s="48"/>
      <c r="G5" s="6" t="s">
        <v>1</v>
      </c>
      <c r="H5" s="43" t="s">
        <v>3</v>
      </c>
      <c r="I5" s="6" t="s">
        <v>4</v>
      </c>
      <c r="J5" s="13" t="s">
        <v>5</v>
      </c>
      <c r="K5" s="39" t="s">
        <v>12</v>
      </c>
      <c r="L5" s="45"/>
      <c r="M5" s="45"/>
      <c r="N5" s="45"/>
      <c r="O5" s="45"/>
      <c r="P5" s="40"/>
      <c r="Q5" s="43" t="s">
        <v>11</v>
      </c>
      <c r="R5" s="49" t="s">
        <v>22</v>
      </c>
    </row>
    <row r="6" spans="2:18" ht="13.5" thickBot="1">
      <c r="B6" s="7"/>
      <c r="C6" s="8" t="s">
        <v>10</v>
      </c>
      <c r="D6" s="15" t="s">
        <v>16</v>
      </c>
      <c r="E6" s="15" t="s">
        <v>17</v>
      </c>
      <c r="F6" s="6" t="s">
        <v>18</v>
      </c>
      <c r="G6" s="9" t="s">
        <v>2</v>
      </c>
      <c r="H6" s="44"/>
      <c r="I6" s="9" t="s">
        <v>9</v>
      </c>
      <c r="J6" s="6" t="s">
        <v>6</v>
      </c>
      <c r="K6" s="14" t="s">
        <v>13</v>
      </c>
      <c r="L6" s="9" t="s">
        <v>19</v>
      </c>
      <c r="M6" s="9"/>
      <c r="N6" s="39" t="s">
        <v>20</v>
      </c>
      <c r="O6" s="40"/>
      <c r="P6" s="9" t="s">
        <v>15</v>
      </c>
      <c r="Q6" s="44"/>
      <c r="R6" s="50"/>
    </row>
    <row r="7" spans="2:18" ht="13.5" thickBot="1">
      <c r="B7" s="7"/>
      <c r="C7" s="8"/>
      <c r="D7" s="15"/>
      <c r="E7" s="23"/>
      <c r="F7" s="25">
        <v>-4658.91</v>
      </c>
      <c r="G7" s="24"/>
      <c r="H7" s="19"/>
      <c r="I7" s="9"/>
      <c r="J7" s="6"/>
      <c r="K7" s="14"/>
      <c r="L7" s="9"/>
      <c r="M7" s="9"/>
      <c r="N7" s="20"/>
      <c r="O7" s="21"/>
      <c r="P7" s="9"/>
      <c r="Q7" s="19"/>
      <c r="R7" s="10"/>
    </row>
    <row r="8" spans="1:18" ht="12.75">
      <c r="A8" s="10" t="s">
        <v>21</v>
      </c>
      <c r="B8" s="11">
        <v>1636.45</v>
      </c>
      <c r="C8" s="12"/>
      <c r="D8" s="17">
        <f>4411.5+1723.8</f>
        <v>6135.3</v>
      </c>
      <c r="E8" s="17">
        <f>3383.52+1149.2</f>
        <v>4532.72</v>
      </c>
      <c r="F8" s="32">
        <f aca="true" t="shared" si="0" ref="F8:F19">SUM(D8:E8)</f>
        <v>10668.02</v>
      </c>
      <c r="G8" s="18">
        <f aca="true" t="shared" si="1" ref="G8:G19">SUM(F8*0.03)</f>
        <v>320.0406</v>
      </c>
      <c r="H8" s="18">
        <f aca="true" t="shared" si="2" ref="H8:H19">SUM(F8*0.06)</f>
        <v>640.0812</v>
      </c>
      <c r="I8" s="16">
        <v>1755.8</v>
      </c>
      <c r="J8" s="16">
        <v>0</v>
      </c>
      <c r="K8" s="16">
        <v>1747.73</v>
      </c>
      <c r="L8" s="16">
        <v>0</v>
      </c>
      <c r="M8" s="16">
        <v>0</v>
      </c>
      <c r="N8" s="16">
        <v>700</v>
      </c>
      <c r="O8" s="16">
        <v>1200</v>
      </c>
      <c r="P8" s="16">
        <f aca="true" t="shared" si="3" ref="P8:P19">SUM(F8*0.15)</f>
        <v>1600.203</v>
      </c>
      <c r="Q8" s="16">
        <f aca="true" t="shared" si="4" ref="Q8:Q19">SUM(G8:P8)</f>
        <v>7963.854799999999</v>
      </c>
      <c r="R8" s="15">
        <f aca="true" t="shared" si="5" ref="R8:R19">F8-Q8</f>
        <v>2704.1652000000013</v>
      </c>
    </row>
    <row r="9" spans="1:18" ht="12.75">
      <c r="A9" s="10" t="s">
        <v>39</v>
      </c>
      <c r="B9" s="11"/>
      <c r="C9" s="12"/>
      <c r="D9" s="17">
        <f>7940.72+2730+313.8</f>
        <v>10984.52</v>
      </c>
      <c r="E9" s="17">
        <f>4215.33+1819.8+209.2</f>
        <v>6244.33</v>
      </c>
      <c r="F9" s="32">
        <f t="shared" si="0"/>
        <v>17228.85</v>
      </c>
      <c r="G9" s="18">
        <f t="shared" si="1"/>
        <v>516.8654999999999</v>
      </c>
      <c r="H9" s="18">
        <f t="shared" si="2"/>
        <v>1033.7309999999998</v>
      </c>
      <c r="I9" s="16">
        <v>1755.8</v>
      </c>
      <c r="J9" s="16">
        <v>0</v>
      </c>
      <c r="K9" s="16">
        <v>1747.73</v>
      </c>
      <c r="L9" s="16">
        <v>0</v>
      </c>
      <c r="M9" s="16">
        <v>0</v>
      </c>
      <c r="N9" s="16">
        <v>700</v>
      </c>
      <c r="O9" s="16">
        <v>1200</v>
      </c>
      <c r="P9" s="16">
        <f t="shared" si="3"/>
        <v>2584.3275</v>
      </c>
      <c r="Q9" s="16">
        <f t="shared" si="4"/>
        <v>9538.454</v>
      </c>
      <c r="R9" s="15">
        <f t="shared" si="5"/>
        <v>7690.395999999999</v>
      </c>
    </row>
    <row r="10" spans="1:18" ht="12.75">
      <c r="A10" s="10" t="s">
        <v>42</v>
      </c>
      <c r="B10" s="11"/>
      <c r="C10" s="12"/>
      <c r="D10" s="17">
        <f>7013.81+3056.4+50</f>
        <v>10120.210000000001</v>
      </c>
      <c r="E10" s="17">
        <f>4627.48+2037.6+50</f>
        <v>6715.08</v>
      </c>
      <c r="F10" s="32">
        <f t="shared" si="0"/>
        <v>16835.29</v>
      </c>
      <c r="G10" s="18">
        <f t="shared" si="1"/>
        <v>505.0587</v>
      </c>
      <c r="H10" s="18">
        <f t="shared" si="2"/>
        <v>1010.1174</v>
      </c>
      <c r="I10" s="16">
        <v>1755.8</v>
      </c>
      <c r="J10" s="16">
        <v>0</v>
      </c>
      <c r="K10" s="16">
        <v>1747.73</v>
      </c>
      <c r="L10" s="16">
        <v>0</v>
      </c>
      <c r="M10" s="16">
        <v>0</v>
      </c>
      <c r="N10" s="16">
        <v>700</v>
      </c>
      <c r="O10" s="16">
        <v>1200</v>
      </c>
      <c r="P10" s="16">
        <f t="shared" si="3"/>
        <v>2525.2935</v>
      </c>
      <c r="Q10" s="16">
        <f t="shared" si="4"/>
        <v>9443.9996</v>
      </c>
      <c r="R10" s="15">
        <f t="shared" si="5"/>
        <v>7391.290400000002</v>
      </c>
    </row>
    <row r="11" spans="1:18" ht="12.75">
      <c r="A11" s="10" t="s">
        <v>43</v>
      </c>
      <c r="B11" s="11"/>
      <c r="C11" s="12"/>
      <c r="D11" s="17">
        <f>4735.7+2925.92</f>
        <v>7661.62</v>
      </c>
      <c r="E11" s="17">
        <f>3203.4+1813.2</f>
        <v>5016.6</v>
      </c>
      <c r="F11" s="32">
        <f t="shared" si="0"/>
        <v>12678.220000000001</v>
      </c>
      <c r="G11" s="18">
        <f t="shared" si="1"/>
        <v>380.3466</v>
      </c>
      <c r="H11" s="18">
        <f t="shared" si="2"/>
        <v>760.6932</v>
      </c>
      <c r="I11" s="16">
        <v>1755.8</v>
      </c>
      <c r="J11" s="16">
        <v>0</v>
      </c>
      <c r="K11" s="16">
        <v>1747.73</v>
      </c>
      <c r="L11" s="16">
        <v>0</v>
      </c>
      <c r="M11" s="16">
        <v>0</v>
      </c>
      <c r="N11" s="16">
        <v>700</v>
      </c>
      <c r="O11" s="16">
        <v>1200</v>
      </c>
      <c r="P11" s="16">
        <f t="shared" si="3"/>
        <v>1901.7330000000002</v>
      </c>
      <c r="Q11" s="16">
        <f t="shared" si="4"/>
        <v>8446.3028</v>
      </c>
      <c r="R11" s="15">
        <f t="shared" si="5"/>
        <v>4231.917200000002</v>
      </c>
    </row>
    <row r="12" spans="1:18" ht="12.75">
      <c r="A12" s="10" t="s">
        <v>29</v>
      </c>
      <c r="B12" s="11"/>
      <c r="C12" s="12"/>
      <c r="D12" s="17">
        <f>4097.55+4952.68+50</f>
        <v>9100.23</v>
      </c>
      <c r="E12" s="17">
        <f>2744.6+3439.2+100</f>
        <v>6283.799999999999</v>
      </c>
      <c r="F12" s="32">
        <f t="shared" si="0"/>
        <v>15384.029999999999</v>
      </c>
      <c r="G12" s="18">
        <f t="shared" si="1"/>
        <v>461.5208999999999</v>
      </c>
      <c r="H12" s="18">
        <f t="shared" si="2"/>
        <v>923.0417999999999</v>
      </c>
      <c r="I12" s="16">
        <v>1755.8</v>
      </c>
      <c r="J12" s="16">
        <v>0</v>
      </c>
      <c r="K12" s="16">
        <v>1747.73</v>
      </c>
      <c r="L12" s="16">
        <v>0</v>
      </c>
      <c r="M12" s="16">
        <v>0</v>
      </c>
      <c r="N12" s="16">
        <v>700</v>
      </c>
      <c r="O12" s="16">
        <v>0</v>
      </c>
      <c r="P12" s="16">
        <f t="shared" si="3"/>
        <v>2307.6045</v>
      </c>
      <c r="Q12" s="16">
        <f t="shared" si="4"/>
        <v>7895.697199999999</v>
      </c>
      <c r="R12" s="15">
        <f t="shared" si="5"/>
        <v>7488.3328</v>
      </c>
    </row>
    <row r="13" spans="1:18" ht="12.75">
      <c r="A13" s="10" t="s">
        <v>44</v>
      </c>
      <c r="B13" s="11"/>
      <c r="C13" s="12"/>
      <c r="D13" s="17">
        <f>4894.5+3065.1</f>
        <v>7959.6</v>
      </c>
      <c r="E13" s="17">
        <f>3545.6+1840.2</f>
        <v>5385.8</v>
      </c>
      <c r="F13" s="32">
        <f t="shared" si="0"/>
        <v>13345.400000000001</v>
      </c>
      <c r="G13" s="18">
        <f t="shared" si="1"/>
        <v>400.362</v>
      </c>
      <c r="H13" s="18">
        <f t="shared" si="2"/>
        <v>800.724</v>
      </c>
      <c r="I13" s="16">
        <v>1755.8</v>
      </c>
      <c r="J13" s="16">
        <v>0</v>
      </c>
      <c r="K13" s="16">
        <v>1747.73</v>
      </c>
      <c r="L13" s="16">
        <v>2865</v>
      </c>
      <c r="M13" s="16">
        <v>0</v>
      </c>
      <c r="N13" s="16">
        <v>700</v>
      </c>
      <c r="O13" s="16">
        <v>0</v>
      </c>
      <c r="P13" s="16">
        <f t="shared" si="3"/>
        <v>2001.8100000000002</v>
      </c>
      <c r="Q13" s="16">
        <f t="shared" si="4"/>
        <v>10271.426</v>
      </c>
      <c r="R13" s="15">
        <f t="shared" si="5"/>
        <v>3073.974000000002</v>
      </c>
    </row>
    <row r="14" spans="1:18" ht="12.75">
      <c r="A14" s="10" t="s">
        <v>31</v>
      </c>
      <c r="B14" s="11"/>
      <c r="C14" s="12"/>
      <c r="D14" s="17">
        <f>7732.95+4006.4</f>
        <v>11739.35</v>
      </c>
      <c r="E14" s="17">
        <f>4932.6+2890.8</f>
        <v>7823.400000000001</v>
      </c>
      <c r="F14" s="32">
        <f t="shared" si="0"/>
        <v>19562.75</v>
      </c>
      <c r="G14" s="18">
        <f t="shared" si="1"/>
        <v>586.8824999999999</v>
      </c>
      <c r="H14" s="18">
        <f t="shared" si="2"/>
        <v>1173.7649999999999</v>
      </c>
      <c r="I14" s="16">
        <v>1755.8</v>
      </c>
      <c r="J14" s="16">
        <v>0</v>
      </c>
      <c r="K14" s="16">
        <v>1747.73</v>
      </c>
      <c r="L14" s="16">
        <v>0</v>
      </c>
      <c r="M14" s="16"/>
      <c r="N14" s="16">
        <v>700</v>
      </c>
      <c r="O14" s="16">
        <v>0</v>
      </c>
      <c r="P14" s="16">
        <f t="shared" si="3"/>
        <v>2934.4125</v>
      </c>
      <c r="Q14" s="16">
        <f t="shared" si="4"/>
        <v>8898.59</v>
      </c>
      <c r="R14" s="15">
        <f t="shared" si="5"/>
        <v>10664.16</v>
      </c>
    </row>
    <row r="15" spans="1:18" ht="12.75">
      <c r="A15" s="10" t="s">
        <v>32</v>
      </c>
      <c r="B15" s="11"/>
      <c r="C15" s="12"/>
      <c r="D15" s="17">
        <f>4518.3+3081.6</f>
        <v>7599.9</v>
      </c>
      <c r="E15" s="17">
        <f>3012.2+2054.4</f>
        <v>5066.6</v>
      </c>
      <c r="F15" s="32">
        <f t="shared" si="0"/>
        <v>12666.5</v>
      </c>
      <c r="G15" s="18">
        <f t="shared" si="1"/>
        <v>379.995</v>
      </c>
      <c r="H15" s="18">
        <f t="shared" si="2"/>
        <v>759.99</v>
      </c>
      <c r="I15" s="16">
        <v>1755.8</v>
      </c>
      <c r="J15" s="16">
        <f>6209+1828+1706</f>
        <v>9743</v>
      </c>
      <c r="K15" s="16">
        <v>1747.73</v>
      </c>
      <c r="L15" s="16">
        <v>0</v>
      </c>
      <c r="M15" s="16"/>
      <c r="N15" s="16">
        <v>700</v>
      </c>
      <c r="O15" s="16">
        <v>0</v>
      </c>
      <c r="P15" s="16">
        <f t="shared" si="3"/>
        <v>1899.975</v>
      </c>
      <c r="Q15" s="16">
        <f t="shared" si="4"/>
        <v>16986.489999999998</v>
      </c>
      <c r="R15" s="15">
        <f t="shared" si="5"/>
        <v>-4319.989999999998</v>
      </c>
    </row>
    <row r="16" spans="1:18" ht="12.75">
      <c r="A16" s="10" t="s">
        <v>35</v>
      </c>
      <c r="B16" s="11"/>
      <c r="C16" s="12"/>
      <c r="D16" s="17">
        <f>5563.5+2598</f>
        <v>8161.5</v>
      </c>
      <c r="E16" s="17">
        <f>3715.4+1732</f>
        <v>5447.4</v>
      </c>
      <c r="F16" s="32">
        <f t="shared" si="0"/>
        <v>13608.9</v>
      </c>
      <c r="G16" s="18">
        <f t="shared" si="1"/>
        <v>408.267</v>
      </c>
      <c r="H16" s="18">
        <f t="shared" si="2"/>
        <v>816.534</v>
      </c>
      <c r="I16" s="16">
        <v>1755.8</v>
      </c>
      <c r="J16" s="16">
        <v>0</v>
      </c>
      <c r="K16" s="16">
        <v>1747.73</v>
      </c>
      <c r="L16" s="16">
        <v>630</v>
      </c>
      <c r="M16" s="16"/>
      <c r="N16" s="16">
        <v>700</v>
      </c>
      <c r="O16" s="16">
        <v>0</v>
      </c>
      <c r="P16" s="16">
        <f t="shared" si="3"/>
        <v>2041.3349999999998</v>
      </c>
      <c r="Q16" s="16">
        <f t="shared" si="4"/>
        <v>8099.666</v>
      </c>
      <c r="R16" s="15">
        <f t="shared" si="5"/>
        <v>5509.2339999999995</v>
      </c>
    </row>
    <row r="17" spans="1:18" ht="12.75">
      <c r="A17" s="10" t="s">
        <v>36</v>
      </c>
      <c r="B17" s="11"/>
      <c r="C17" s="12"/>
      <c r="D17" s="17">
        <f>5353.5+3334.8+236.4</f>
        <v>8924.699999999999</v>
      </c>
      <c r="E17" s="17">
        <f>3569.4+2223.2+157.6</f>
        <v>5950.200000000001</v>
      </c>
      <c r="F17" s="32">
        <f t="shared" si="0"/>
        <v>14874.9</v>
      </c>
      <c r="G17" s="18">
        <f t="shared" si="1"/>
        <v>446.24699999999996</v>
      </c>
      <c r="H17" s="18">
        <f t="shared" si="2"/>
        <v>892.4939999999999</v>
      </c>
      <c r="I17" s="16">
        <v>1755.8</v>
      </c>
      <c r="J17" s="16">
        <v>2082</v>
      </c>
      <c r="K17" s="16">
        <v>1747.73</v>
      </c>
      <c r="L17" s="16">
        <v>0</v>
      </c>
      <c r="M17" s="16"/>
      <c r="N17" s="16">
        <v>700</v>
      </c>
      <c r="O17" s="16">
        <v>1200</v>
      </c>
      <c r="P17" s="16">
        <f t="shared" si="3"/>
        <v>2231.2349999999997</v>
      </c>
      <c r="Q17" s="16">
        <f t="shared" si="4"/>
        <v>11055.506000000001</v>
      </c>
      <c r="R17" s="15">
        <f t="shared" si="5"/>
        <v>3819.3939999999984</v>
      </c>
    </row>
    <row r="18" spans="1:18" ht="12.75">
      <c r="A18" s="10" t="s">
        <v>37</v>
      </c>
      <c r="B18" s="11"/>
      <c r="C18" s="12"/>
      <c r="D18" s="17">
        <f>7421.1+3078.8</f>
        <v>10499.900000000001</v>
      </c>
      <c r="E18" s="17">
        <f>4947.4+2069.2</f>
        <v>7016.599999999999</v>
      </c>
      <c r="F18" s="32">
        <f t="shared" si="0"/>
        <v>17516.5</v>
      </c>
      <c r="G18" s="18">
        <f t="shared" si="1"/>
        <v>525.495</v>
      </c>
      <c r="H18" s="18">
        <f t="shared" si="2"/>
        <v>1050.99</v>
      </c>
      <c r="I18" s="16">
        <v>1755.8</v>
      </c>
      <c r="J18" s="16">
        <v>0</v>
      </c>
      <c r="K18" s="16">
        <v>1747.73</v>
      </c>
      <c r="L18" s="16">
        <v>0</v>
      </c>
      <c r="M18" s="16"/>
      <c r="N18" s="16">
        <v>700</v>
      </c>
      <c r="O18" s="16">
        <v>1200</v>
      </c>
      <c r="P18" s="16">
        <f t="shared" si="3"/>
        <v>2627.475</v>
      </c>
      <c r="Q18" s="16">
        <f t="shared" si="4"/>
        <v>9607.49</v>
      </c>
      <c r="R18" s="15">
        <f t="shared" si="5"/>
        <v>7909.01</v>
      </c>
    </row>
    <row r="19" spans="1:18" ht="12.75">
      <c r="A19" s="10" t="s">
        <v>38</v>
      </c>
      <c r="B19" s="11"/>
      <c r="C19" s="12"/>
      <c r="D19" s="17">
        <f>7289.4+7339.2+313.8</f>
        <v>14942.399999999998</v>
      </c>
      <c r="E19" s="17">
        <f>4860+4892.8+209.2</f>
        <v>9962</v>
      </c>
      <c r="F19" s="32">
        <f t="shared" si="0"/>
        <v>24904.399999999998</v>
      </c>
      <c r="G19" s="18">
        <f t="shared" si="1"/>
        <v>747.132</v>
      </c>
      <c r="H19" s="18">
        <f t="shared" si="2"/>
        <v>1494.264</v>
      </c>
      <c r="I19" s="16">
        <v>1755.8</v>
      </c>
      <c r="J19" s="16">
        <f>1612+3978+476</f>
        <v>6066</v>
      </c>
      <c r="K19" s="16">
        <v>1747.73</v>
      </c>
      <c r="L19" s="16">
        <v>0</v>
      </c>
      <c r="M19" s="16"/>
      <c r="N19" s="16">
        <v>700</v>
      </c>
      <c r="O19" s="16">
        <v>1200</v>
      </c>
      <c r="P19" s="16">
        <f t="shared" si="3"/>
        <v>3735.6599999999994</v>
      </c>
      <c r="Q19" s="16">
        <f t="shared" si="4"/>
        <v>17446.586</v>
      </c>
      <c r="R19" s="15">
        <f t="shared" si="5"/>
        <v>7457.8139999999985</v>
      </c>
    </row>
    <row r="20" spans="1:18" ht="12.75">
      <c r="A20" s="33" t="s">
        <v>18</v>
      </c>
      <c r="B20" s="33"/>
      <c r="C20" s="33"/>
      <c r="D20" s="22">
        <f>SUM(D8:D19)</f>
        <v>113829.22999999998</v>
      </c>
      <c r="E20" s="22">
        <f>SUM(E8:E19)</f>
        <v>75444.53</v>
      </c>
      <c r="F20" s="34">
        <f>SUM(F7:F19)</f>
        <v>184614.84999999998</v>
      </c>
      <c r="G20" s="22">
        <f aca="true" t="shared" si="6" ref="G20:L20">SUM(G8:G19)</f>
        <v>5678.212799999999</v>
      </c>
      <c r="H20" s="22">
        <f t="shared" si="6"/>
        <v>11356.425599999999</v>
      </c>
      <c r="I20" s="22">
        <f t="shared" si="6"/>
        <v>21069.599999999995</v>
      </c>
      <c r="J20" s="22">
        <f t="shared" si="6"/>
        <v>17891</v>
      </c>
      <c r="K20" s="22">
        <f t="shared" si="6"/>
        <v>20972.76</v>
      </c>
      <c r="L20" s="22">
        <f t="shared" si="6"/>
        <v>3495</v>
      </c>
      <c r="M20" s="22"/>
      <c r="N20" s="22">
        <f>SUM(N8:N19)</f>
        <v>8400</v>
      </c>
      <c r="O20" s="22">
        <f>SUM(O8:O19)</f>
        <v>8400</v>
      </c>
      <c r="P20" s="22">
        <f>SUM(P8:P19)</f>
        <v>28391.064</v>
      </c>
      <c r="Q20" s="22">
        <f>SUM(Q8:Q19)</f>
        <v>125654.0624</v>
      </c>
      <c r="R20" s="36">
        <f>F20-Q20</f>
        <v>58960.78759999998</v>
      </c>
    </row>
    <row r="25" spans="4:20" ht="12.75">
      <c r="D25" s="41" t="s">
        <v>14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35"/>
      <c r="P25" s="35"/>
      <c r="Q25" s="35"/>
      <c r="R25" s="35"/>
      <c r="S25" s="35"/>
      <c r="T25" s="35"/>
    </row>
    <row r="28" spans="4:18" ht="12.75">
      <c r="D28" s="54" t="s">
        <v>41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4:18" ht="12.75">
      <c r="D29" s="15" t="s">
        <v>23</v>
      </c>
      <c r="E29" s="39" t="s">
        <v>24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0"/>
      <c r="Q29" s="10" t="s">
        <v>25</v>
      </c>
      <c r="R29" s="10" t="s">
        <v>26</v>
      </c>
    </row>
    <row r="30" spans="4:18" ht="28.5" customHeight="1">
      <c r="D30" s="26" t="s">
        <v>32</v>
      </c>
      <c r="E30" s="51" t="s">
        <v>45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10" t="s">
        <v>33</v>
      </c>
      <c r="R30" s="10">
        <v>2.3</v>
      </c>
    </row>
    <row r="31" spans="4:18" ht="12.75">
      <c r="D31" s="27" t="s">
        <v>27</v>
      </c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28" t="s">
        <v>28</v>
      </c>
      <c r="R31" s="31">
        <v>6.209</v>
      </c>
    </row>
    <row r="32" spans="4:18" ht="12.75">
      <c r="D32" s="26" t="s">
        <v>32</v>
      </c>
      <c r="E32" s="51" t="s">
        <v>34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10" t="s">
        <v>46</v>
      </c>
      <c r="R32" s="10">
        <v>3.57</v>
      </c>
    </row>
    <row r="33" spans="4:18" ht="12.75">
      <c r="D33" s="27" t="s">
        <v>27</v>
      </c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28" t="s">
        <v>28</v>
      </c>
      <c r="R33" s="31">
        <v>1.828</v>
      </c>
    </row>
    <row r="34" spans="4:18" ht="12.75">
      <c r="D34" s="26" t="s">
        <v>32</v>
      </c>
      <c r="E34" s="51" t="s">
        <v>47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  <c r="Q34" s="10" t="s">
        <v>33</v>
      </c>
      <c r="R34" s="10">
        <v>0.015</v>
      </c>
    </row>
    <row r="35" spans="4:18" ht="12.75">
      <c r="D35" s="26"/>
      <c r="E35" s="51" t="s">
        <v>48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10" t="s">
        <v>33</v>
      </c>
      <c r="R35" s="10">
        <v>0.015</v>
      </c>
    </row>
    <row r="36" spans="4:18" ht="12.75">
      <c r="D36" s="27" t="s">
        <v>27</v>
      </c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28" t="s">
        <v>28</v>
      </c>
      <c r="R36" s="31">
        <v>1.706</v>
      </c>
    </row>
    <row r="37" spans="4:18" ht="12.75">
      <c r="D37" s="26" t="s">
        <v>36</v>
      </c>
      <c r="E37" s="51" t="s">
        <v>49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10" t="s">
        <v>30</v>
      </c>
      <c r="R37" s="10">
        <v>0.06</v>
      </c>
    </row>
    <row r="38" spans="4:18" ht="12.75">
      <c r="D38" s="27" t="s">
        <v>27</v>
      </c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28" t="s">
        <v>28</v>
      </c>
      <c r="R38" s="37">
        <v>2.082</v>
      </c>
    </row>
    <row r="39" spans="4:18" ht="12.75">
      <c r="D39" s="26" t="s">
        <v>38</v>
      </c>
      <c r="E39" s="51" t="s">
        <v>51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10" t="s">
        <v>50</v>
      </c>
      <c r="R39" s="10">
        <v>0.01</v>
      </c>
    </row>
    <row r="40" spans="4:18" ht="12.75">
      <c r="D40" s="26"/>
      <c r="E40" s="51" t="s">
        <v>47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  <c r="Q40" s="10" t="s">
        <v>33</v>
      </c>
      <c r="R40" s="10">
        <v>0.01</v>
      </c>
    </row>
    <row r="41" spans="4:18" ht="12.75">
      <c r="D41" s="26"/>
      <c r="E41" s="51" t="s">
        <v>48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/>
      <c r="Q41" s="10" t="s">
        <v>33</v>
      </c>
      <c r="R41" s="10">
        <v>0.01</v>
      </c>
    </row>
    <row r="42" spans="4:18" ht="12.75">
      <c r="D42" s="27" t="s">
        <v>27</v>
      </c>
      <c r="E42" s="29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28" t="s">
        <v>28</v>
      </c>
      <c r="R42" s="38">
        <v>1.612</v>
      </c>
    </row>
    <row r="43" spans="4:18" ht="12.75">
      <c r="D43" s="26" t="s">
        <v>38</v>
      </c>
      <c r="E43" s="51" t="s">
        <v>47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3"/>
      <c r="Q43" s="10" t="s">
        <v>33</v>
      </c>
      <c r="R43" s="10">
        <v>0.035</v>
      </c>
    </row>
    <row r="44" spans="4:18" ht="12.75">
      <c r="D44" s="26"/>
      <c r="E44" s="51" t="s">
        <v>48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10" t="s">
        <v>33</v>
      </c>
      <c r="R44" s="10">
        <v>0.035</v>
      </c>
    </row>
    <row r="45" spans="4:19" ht="12.75">
      <c r="D45" s="27" t="s">
        <v>27</v>
      </c>
      <c r="E45" s="29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28" t="s">
        <v>28</v>
      </c>
      <c r="R45" s="38">
        <v>3.978</v>
      </c>
      <c r="S45" t="s">
        <v>52</v>
      </c>
    </row>
    <row r="46" spans="4:18" ht="12.75">
      <c r="D46" s="26" t="s">
        <v>38</v>
      </c>
      <c r="E46" s="51" t="s">
        <v>51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  <c r="Q46" s="10" t="s">
        <v>50</v>
      </c>
      <c r="R46" s="10">
        <v>0.01</v>
      </c>
    </row>
    <row r="47" spans="4:18" ht="12.75">
      <c r="D47" s="27" t="s">
        <v>27</v>
      </c>
      <c r="E47" s="29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28" t="s">
        <v>28</v>
      </c>
      <c r="R47" s="38">
        <v>0.476</v>
      </c>
    </row>
  </sheetData>
  <sheetProtection/>
  <mergeCells count="21">
    <mergeCell ref="E37:P37"/>
    <mergeCell ref="E35:P35"/>
    <mergeCell ref="D25:N25"/>
    <mergeCell ref="R5:R6"/>
    <mergeCell ref="N6:O6"/>
    <mergeCell ref="E32:P32"/>
    <mergeCell ref="D28:R28"/>
    <mergeCell ref="E29:P29"/>
    <mergeCell ref="E30:P30"/>
    <mergeCell ref="A4:Q4"/>
    <mergeCell ref="D5:F5"/>
    <mergeCell ref="H5:H6"/>
    <mergeCell ref="K5:P5"/>
    <mergeCell ref="Q5:Q6"/>
    <mergeCell ref="E34:P34"/>
    <mergeCell ref="E46:P46"/>
    <mergeCell ref="E39:P39"/>
    <mergeCell ref="E40:P40"/>
    <mergeCell ref="E41:P41"/>
    <mergeCell ref="E43:P43"/>
    <mergeCell ref="E44:P44"/>
  </mergeCells>
  <printOptions/>
  <pageMargins left="0.75" right="0.75" top="1" bottom="1" header="0.5" footer="0.5"/>
  <pageSetup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2013-11-11T08:26:01Z</cp:lastPrinted>
  <dcterms:created xsi:type="dcterms:W3CDTF">2007-02-04T12:22:59Z</dcterms:created>
  <dcterms:modified xsi:type="dcterms:W3CDTF">2014-02-13T07:45:23Z</dcterms:modified>
  <cp:category/>
  <cp:version/>
  <cp:contentType/>
  <cp:contentStatus/>
</cp:coreProperties>
</file>