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25" windowHeight="4995" activeTab="0"/>
  </bookViews>
  <sheets>
    <sheet name="2012" sheetId="1" r:id="rId1"/>
  </sheets>
  <definedNames>
    <definedName name="_xlnm.Print_Area" localSheetId="0">'2012'!$B$3:$U$28</definedName>
  </definedNames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N14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ИЮНЬ -1876 краска+лампочки</t>
        </r>
      </text>
    </comment>
    <comment ref="N15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Поверка счетчика холодной воды 4800руб.</t>
        </r>
      </text>
    </comment>
    <comment ref="N16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468,53 осид. Водомера+225-софинансирование модем</t>
        </r>
      </text>
    </comment>
    <comment ref="E20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сод 1494,6
свет 2000 
на 1.07.12
</t>
        </r>
      </text>
    </comment>
    <comment ref="E19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01.07.12
12959,10-3кв.</t>
        </r>
      </text>
    </comment>
    <comment ref="B20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Юдина</t>
        </r>
      </text>
    </comment>
    <comment ref="N17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16380 - автовышка</t>
        </r>
      </text>
    </comment>
    <comment ref="G19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01.07.12
12959,10-3кв.</t>
        </r>
      </text>
    </comment>
    <comment ref="G20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сод 1494,6
свет 2000 
на 1.07.12
</t>
        </r>
      </text>
    </comment>
  </commentList>
</comments>
</file>

<file path=xl/sharedStrings.xml><?xml version="1.0" encoding="utf-8"?>
<sst xmlns="http://schemas.openxmlformats.org/spreadsheetml/2006/main" count="177" uniqueCount="99">
  <si>
    <t>октябрь</t>
  </si>
  <si>
    <t>ноябрь</t>
  </si>
  <si>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</si>
  <si>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</si>
  <si>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</si>
  <si>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</si>
  <si>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</si>
  <si>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Ремонт</t>
  </si>
  <si>
    <t xml:space="preserve">сметы </t>
  </si>
  <si>
    <t>Площадь</t>
  </si>
  <si>
    <t xml:space="preserve">Кол-во </t>
  </si>
  <si>
    <t>Электро-</t>
  </si>
  <si>
    <t>энергия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</si>
  <si>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</si>
  <si>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</si>
  <si>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</si>
  <si>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</si>
  <si>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</si>
  <si>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</si>
  <si>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>декабрь</t>
  </si>
  <si>
    <t>Содержание прид.</t>
  </si>
  <si>
    <t>территории</t>
  </si>
  <si>
    <t>январь</t>
  </si>
  <si>
    <t>февраль</t>
  </si>
  <si>
    <t>март</t>
  </si>
  <si>
    <t>эксплуатац.</t>
  </si>
  <si>
    <t>итого</t>
  </si>
  <si>
    <t>содержание</t>
  </si>
  <si>
    <t>ремонт</t>
  </si>
  <si>
    <t>Кап.</t>
  </si>
  <si>
    <t>рем.</t>
  </si>
  <si>
    <t>м</t>
  </si>
  <si>
    <t>и</t>
  </si>
  <si>
    <t>кафе</t>
  </si>
  <si>
    <t>а</t>
  </si>
  <si>
    <t>теплос</t>
  </si>
  <si>
    <t>квар.48</t>
  </si>
  <si>
    <t>водо</t>
  </si>
  <si>
    <t>счетчик</t>
  </si>
  <si>
    <t>Месяц</t>
  </si>
  <si>
    <t>Наименование работ</t>
  </si>
  <si>
    <t>ед. изм.</t>
  </si>
  <si>
    <t>кол-во</t>
  </si>
  <si>
    <t>сумма</t>
  </si>
  <si>
    <t>ИТОГО</t>
  </si>
  <si>
    <t>Перечень выполненных работ по сметам за 2012 год по дому Бойко 110</t>
  </si>
  <si>
    <t>Смена выключателей</t>
  </si>
  <si>
    <t>Смена розеток</t>
  </si>
  <si>
    <t>Смена патронов</t>
  </si>
  <si>
    <t>Смена автоматов</t>
  </si>
  <si>
    <t>Прокладка однопарного провода с креплением проволочными скрепами по кирпичной стене</t>
  </si>
  <si>
    <t>июль</t>
  </si>
  <si>
    <t>июнь</t>
  </si>
  <si>
    <t>май</t>
  </si>
  <si>
    <t>тыс.руб.</t>
  </si>
  <si>
    <t>Разборка трубопроводов из водогазопроводных труб диаметром: до 32 мм</t>
  </si>
  <si>
    <t>100м</t>
  </si>
  <si>
    <t>Прокладка трубопроводов отопления при стояковой системе из многослойных металл-полимерных труб диаметром: 25 мм</t>
  </si>
  <si>
    <t>подвал</t>
  </si>
  <si>
    <t>Прокладка трубопроводов канализации из полиэтиленовых труб высокой плотности диаметром: 100мм</t>
  </si>
  <si>
    <t>Разборка трубопроводов из канализационных труб диаметром: 100мм</t>
  </si>
  <si>
    <t>кан. подвал</t>
  </si>
  <si>
    <t>Разборка трубопроводов и зводогазопроводных труб диаметром: до 32мм</t>
  </si>
  <si>
    <t>Прокладка троубопроводов водоснабжения из напорных полиэтиленовых труб низкого давлениясреднего типа наружным диаметром: 25 мм</t>
  </si>
  <si>
    <t>Прокладка трубопроводов водоснабжения из напорных труб низкого давления среднего типа наружным диаметром: 32 мм</t>
  </si>
  <si>
    <t>100шт</t>
  </si>
  <si>
    <t>кв.43</t>
  </si>
  <si>
    <t>Очистка канализационной сети: внутренней</t>
  </si>
  <si>
    <t>август</t>
  </si>
  <si>
    <t>100м тр-да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</si>
  <si>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</si>
  <si>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1 шт</t>
  </si>
  <si>
    <t>амбулатория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</si>
  <si>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</si>
  <si>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Гидравлическое испытание трубопроводов систем отопления, водопровода и горячего водоснабжения диаметром: до 50мм</t>
  </si>
  <si>
    <t>НУЗ "ОКБ"</t>
  </si>
  <si>
    <t>сентябрь</t>
  </si>
  <si>
    <t>Выкашивание газонов: газонокосилкой</t>
  </si>
  <si>
    <t>100м2</t>
  </si>
  <si>
    <t>Ремонт отдельными местами рулонного покрытия с промазкой: битумными составами с заменой 1 слоя</t>
  </si>
  <si>
    <t>Линокром</t>
  </si>
  <si>
    <t>м2</t>
  </si>
  <si>
    <t>Учет доходов и расходов по Бойко 110 на 2012 год</t>
  </si>
  <si>
    <t>НУЗ ОКБ</t>
  </si>
  <si>
    <t>Юдина</t>
  </si>
  <si>
    <t xml:space="preserve">1 кв. </t>
  </si>
  <si>
    <t>2 кв.</t>
  </si>
  <si>
    <t>3 кв.</t>
  </si>
  <si>
    <t>Установка венителей, зажвижек, затворов, клапанов обратных, кранов проходных на трубопроводах из стальных труб диаметром: до 25 мм</t>
  </si>
  <si>
    <t>4кв.</t>
  </si>
  <si>
    <t>Изоляция трубопроводов изделиями из вспененного каучука ("Армофлекс"), вспененного полиэтилена ("Термофлекс"): пластинами (плитами)</t>
  </si>
  <si>
    <t>10м тр-да</t>
  </si>
  <si>
    <t>кв.10</t>
  </si>
  <si>
    <t>Смена пакетных выключателей</t>
  </si>
  <si>
    <t xml:space="preserve">Очистка канализационной сети: внутренней </t>
  </si>
  <si>
    <t>краска и лампочки</t>
  </si>
  <si>
    <t>поверка счетчика</t>
  </si>
  <si>
    <t xml:space="preserve">освид.водомера 468 софинансирование модем  225  </t>
  </si>
  <si>
    <t>автовышка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</si>
</sst>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#,##0.0_р_."/>
    <numFmt numFmtId="167" formatCode="#,##0.000_р_."/>
    <numFmt numFmtId="168" formatCode="0.000"/>
  </numFmts>
  <fonts count="43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1" fillId="32" borderId="12" xfId="0" applyNumberFormat="1" applyFont="1" applyFill="1" applyBorder="1" applyAlignment="1">
      <alignment/>
    </xf>
    <xf numFmtId="164" fontId="1" fillId="32" borderId="12" xfId="0" applyNumberFormat="1" applyFon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2" fontId="1" fillId="32" borderId="15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33" borderId="12" xfId="0" applyFill="1" applyBorder="1" applyAlignment="1">
      <alignment/>
    </xf>
    <xf numFmtId="164" fontId="2" fillId="4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1" fontId="0" fillId="0" borderId="16" xfId="0" applyNumberFormat="1" applyBorder="1" applyAlignment="1">
      <alignment/>
    </xf>
    <xf numFmtId="0" fontId="0" fillId="34" borderId="12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164" fontId="2" fillId="4" borderId="13" xfId="0" applyNumberFormat="1" applyFont="1" applyFill="1" applyBorder="1" applyAlignment="1">
      <alignment/>
    </xf>
    <xf numFmtId="2" fontId="0" fillId="5" borderId="18" xfId="0" applyNumberForma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7" fontId="3" fillId="33" borderId="12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68" fontId="3" fillId="33" borderId="12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1" fontId="0" fillId="4" borderId="0" xfId="0" applyNumberFormat="1" applyFill="1" applyAlignment="1">
      <alignment/>
    </xf>
    <xf numFmtId="2" fontId="1" fillId="5" borderId="12" xfId="0" applyNumberFormat="1" applyFont="1" applyFill="1" applyBorder="1" applyAlignment="1">
      <alignment/>
    </xf>
    <xf numFmtId="2" fontId="1" fillId="5" borderId="20" xfId="0" applyNumberFormat="1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2" fontId="0" fillId="37" borderId="22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164" fontId="2" fillId="4" borderId="10" xfId="0" applyNumberFormat="1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3" xfId="0" applyFont="1" applyFill="1" applyBorder="1" applyAlignment="1">
      <alignment/>
    </xf>
    <xf numFmtId="1" fontId="0" fillId="5" borderId="13" xfId="0" applyNumberForma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1" fillId="4" borderId="23" xfId="0" applyNumberFormat="1" applyFont="1" applyFill="1" applyBorder="1" applyAlignment="1">
      <alignment/>
    </xf>
    <xf numFmtId="2" fontId="1" fillId="32" borderId="23" xfId="0" applyNumberFormat="1" applyFont="1" applyFill="1" applyBorder="1" applyAlignment="1">
      <alignment/>
    </xf>
    <xf numFmtId="2" fontId="1" fillId="32" borderId="24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0" borderId="25" xfId="0" applyNumberFormat="1" applyBorder="1" applyAlignment="1">
      <alignment/>
    </xf>
    <xf numFmtId="0" fontId="1" fillId="38" borderId="26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1" fontId="0" fillId="38" borderId="27" xfId="0" applyNumberFormat="1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3" xfId="0" applyFont="1" applyFill="1" applyBorder="1" applyAlignment="1">
      <alignment/>
    </xf>
    <xf numFmtId="1" fontId="0" fillId="38" borderId="2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0" borderId="28" xfId="0" applyBorder="1" applyAlignment="1">
      <alignment/>
    </xf>
    <xf numFmtId="2" fontId="1" fillId="5" borderId="24" xfId="0" applyNumberFormat="1" applyFont="1" applyFill="1" applyBorder="1" applyAlignment="1">
      <alignment/>
    </xf>
    <xf numFmtId="0" fontId="0" fillId="0" borderId="16" xfId="0" applyBorder="1" applyAlignment="1">
      <alignment/>
    </xf>
    <xf numFmtId="2" fontId="1" fillId="5" borderId="29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1" fillId="32" borderId="12" xfId="0" applyNumberFormat="1" applyFont="1" applyFill="1" applyBorder="1" applyAlignment="1">
      <alignment horizontal="right"/>
    </xf>
    <xf numFmtId="2" fontId="1" fillId="32" borderId="23" xfId="0" applyNumberFormat="1" applyFont="1" applyFill="1" applyBorder="1" applyAlignment="1">
      <alignment horizontal="right"/>
    </xf>
    <xf numFmtId="2" fontId="0" fillId="5" borderId="13" xfId="0" applyNumberFormat="1" applyFill="1" applyBorder="1" applyAlignment="1">
      <alignment horizontal="right"/>
    </xf>
    <xf numFmtId="0" fontId="3" fillId="39" borderId="12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3" fillId="41" borderId="12" xfId="0" applyFont="1" applyFill="1" applyBorder="1" applyAlignment="1">
      <alignment/>
    </xf>
    <xf numFmtId="2" fontId="0" fillId="37" borderId="0" xfId="0" applyNumberFormat="1" applyFill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3" fillId="4" borderId="30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0" fillId="0" borderId="14" xfId="0" applyNumberFormat="1" applyFill="1" applyBorder="1" applyAlignment="1">
      <alignment horizontal="left" wrapText="1"/>
    </xf>
    <xf numFmtId="2" fontId="0" fillId="0" borderId="19" xfId="0" applyNumberFormat="1" applyFill="1" applyBorder="1" applyAlignment="1">
      <alignment horizontal="left" wrapText="1"/>
    </xf>
    <xf numFmtId="2" fontId="0" fillId="0" borderId="20" xfId="0" applyNumberFormat="1" applyFill="1" applyBorder="1" applyAlignment="1">
      <alignment horizontal="left" wrapText="1"/>
    </xf>
    <xf numFmtId="2" fontId="0" fillId="0" borderId="14" xfId="0" applyNumberFormat="1" applyFill="1" applyBorder="1" applyAlignment="1">
      <alignment horizontal="left"/>
    </xf>
    <xf numFmtId="2" fontId="0" fillId="0" borderId="19" xfId="0" applyNumberFormat="1" applyFill="1" applyBorder="1" applyAlignment="1">
      <alignment horizontal="left"/>
    </xf>
    <xf numFmtId="2" fontId="0" fillId="0" borderId="20" xfId="0" applyNumberFormat="1" applyFill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33" borderId="14" xfId="0" applyNumberFormat="1" applyFill="1" applyBorder="1" applyAlignment="1">
      <alignment horizontal="left"/>
    </xf>
    <xf numFmtId="2" fontId="0" fillId="33" borderId="19" xfId="0" applyNumberFormat="1" applyFill="1" applyBorder="1" applyAlignment="1">
      <alignment horizontal="left"/>
    </xf>
    <xf numFmtId="2" fontId="0" fillId="33" borderId="20" xfId="0" applyNumberFormat="1" applyFill="1" applyBorder="1" applyAlignment="1">
      <alignment horizontal="left"/>
    </xf>
    <xf numFmtId="2" fontId="3" fillId="35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V85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0.74609375" style="0" customWidth="1"/>
    <col min="2" max="2" width="1.875" style="0" customWidth="1"/>
    <col min="3" max="3" width="7.75390625" style="3" customWidth="1"/>
    <col min="4" max="4" width="9.375" style="2" customWidth="1"/>
    <col min="5" max="5" width="9.25390625" style="1" customWidth="1"/>
    <col min="6" max="6" width="8.875" style="1" customWidth="1"/>
    <col min="7" max="7" width="10.25390625" style="1" customWidth="1"/>
    <col min="8" max="8" width="8.75390625" style="1" customWidth="1"/>
    <col min="9" max="9" width="8.25390625" style="1" customWidth="1"/>
    <col min="10" max="10" width="9.375" style="1" customWidth="1"/>
    <col min="11" max="11" width="8.00390625" style="1" customWidth="1"/>
    <col min="12" max="12" width="8.875" style="1" customWidth="1"/>
    <col min="13" max="13" width="9.25390625" style="1" customWidth="1"/>
    <col min="14" max="14" width="8.875" style="1" customWidth="1"/>
    <col min="15" max="16" width="8.375" style="1" customWidth="1"/>
    <col min="17" max="17" width="7.25390625" style="1" customWidth="1"/>
    <col min="18" max="18" width="8.75390625" style="1" customWidth="1"/>
    <col min="19" max="19" width="10.25390625" style="1" customWidth="1"/>
    <col min="20" max="20" width="12.00390625" style="0" customWidth="1"/>
    <col min="21" max="21" width="8.75390625" style="1" customWidth="1"/>
    <col min="22" max="22" width="12.25390625" style="0" customWidth="1"/>
  </cols>
  <sheetData>
    <row r="1" ht="12.75"/>
    <row r="2" spans="14:22" ht="12.75">
      <c r="N2" s="21"/>
      <c r="O2" s="21"/>
      <c r="V2" s="1"/>
    </row>
    <row r="3" spans="4:21" ht="12.75">
      <c r="D3" s="49"/>
      <c r="E3" s="95" t="s">
        <v>82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3:21" ht="12.75">
      <c r="C4" s="4" t="s">
        <v>9</v>
      </c>
      <c r="D4" s="5" t="s">
        <v>10</v>
      </c>
      <c r="E4" s="92" t="s">
        <v>3</v>
      </c>
      <c r="F4" s="93"/>
      <c r="G4" s="94"/>
      <c r="H4" s="10" t="s">
        <v>4</v>
      </c>
      <c r="I4" s="90" t="s">
        <v>6</v>
      </c>
      <c r="J4" s="10" t="s">
        <v>20</v>
      </c>
      <c r="K4" s="47" t="s">
        <v>11</v>
      </c>
      <c r="L4" s="48" t="s">
        <v>7</v>
      </c>
      <c r="M4" s="92" t="s">
        <v>15</v>
      </c>
      <c r="N4" s="93"/>
      <c r="O4" s="93"/>
      <c r="P4" s="93"/>
      <c r="Q4" s="93"/>
      <c r="R4" s="94"/>
      <c r="S4" s="90" t="s">
        <v>14</v>
      </c>
      <c r="T4" s="47" t="s">
        <v>2</v>
      </c>
      <c r="U4" s="13" t="s">
        <v>29</v>
      </c>
    </row>
    <row r="5" spans="3:21" ht="13.5" thickBot="1">
      <c r="C5" s="7"/>
      <c r="D5" s="8" t="s">
        <v>36</v>
      </c>
      <c r="E5" s="14" t="s">
        <v>27</v>
      </c>
      <c r="F5" s="14" t="s">
        <v>28</v>
      </c>
      <c r="G5" s="10" t="s">
        <v>26</v>
      </c>
      <c r="H5" s="10" t="s">
        <v>5</v>
      </c>
      <c r="I5" s="91"/>
      <c r="J5" s="10" t="s">
        <v>21</v>
      </c>
      <c r="K5" s="10" t="s">
        <v>12</v>
      </c>
      <c r="L5" s="6" t="s">
        <v>8</v>
      </c>
      <c r="M5" s="13" t="s">
        <v>16</v>
      </c>
      <c r="N5" s="10" t="s">
        <v>17</v>
      </c>
      <c r="O5" s="10" t="s">
        <v>38</v>
      </c>
      <c r="P5" s="10" t="s">
        <v>35</v>
      </c>
      <c r="Q5" s="10" t="s">
        <v>37</v>
      </c>
      <c r="R5" s="10" t="s">
        <v>25</v>
      </c>
      <c r="S5" s="91"/>
      <c r="T5" s="9" t="s">
        <v>13</v>
      </c>
      <c r="U5" s="6" t="s">
        <v>30</v>
      </c>
    </row>
    <row r="6" spans="3:21" ht="13.5" thickBot="1">
      <c r="C6" s="7"/>
      <c r="D6" s="30"/>
      <c r="E6" s="14"/>
      <c r="F6" s="32"/>
      <c r="G6" s="35">
        <v>49533.17</v>
      </c>
      <c r="H6" s="33"/>
      <c r="I6" s="29"/>
      <c r="J6" s="10"/>
      <c r="K6" s="10"/>
      <c r="L6" s="6"/>
      <c r="M6" s="13"/>
      <c r="N6" s="10"/>
      <c r="O6" s="10"/>
      <c r="P6" s="10"/>
      <c r="Q6" s="10"/>
      <c r="R6" s="10"/>
      <c r="S6" s="29"/>
      <c r="T6" s="76"/>
      <c r="U6" s="78">
        <v>58400.48</v>
      </c>
    </row>
    <row r="7" spans="2:21" ht="12.75">
      <c r="B7" s="31" t="s">
        <v>22</v>
      </c>
      <c r="C7" s="12"/>
      <c r="D7" s="15"/>
      <c r="E7" s="23">
        <v>15446.02</v>
      </c>
      <c r="F7" s="23">
        <v>6309.8</v>
      </c>
      <c r="G7" s="34">
        <f aca="true" t="shared" si="0" ref="G7:G18">SUM(E7:F7)</f>
        <v>21755.82</v>
      </c>
      <c r="H7" s="18">
        <f aca="true" t="shared" si="1" ref="H7:H18">SUM(G7*0.03)</f>
        <v>652.6745999999999</v>
      </c>
      <c r="I7" s="18">
        <f aca="true" t="shared" si="2" ref="I7:I20">SUM(G7*0.06)</f>
        <v>1305.3491999999999</v>
      </c>
      <c r="J7" s="17">
        <v>3223</v>
      </c>
      <c r="K7" s="17">
        <v>0</v>
      </c>
      <c r="L7" s="83">
        <v>690</v>
      </c>
      <c r="M7" s="17">
        <v>2133.58</v>
      </c>
      <c r="N7" s="17">
        <v>1963</v>
      </c>
      <c r="O7" s="17">
        <v>1200</v>
      </c>
      <c r="P7" s="17">
        <v>240</v>
      </c>
      <c r="Q7" s="17">
        <v>0</v>
      </c>
      <c r="R7" s="17">
        <f aca="true" t="shared" si="3" ref="R7:R20">SUM(G7*0.2)</f>
        <v>4351.164</v>
      </c>
      <c r="S7" s="17">
        <f aca="true" t="shared" si="4" ref="S7:S19">SUM(H7:R7)</f>
        <v>15758.767800000001</v>
      </c>
      <c r="T7" s="11"/>
      <c r="U7" s="77">
        <v>2154.7</v>
      </c>
    </row>
    <row r="8" spans="2:21" ht="12.75">
      <c r="B8" s="31" t="s">
        <v>23</v>
      </c>
      <c r="C8" s="12"/>
      <c r="D8" s="15"/>
      <c r="E8" s="23">
        <v>14338.52</v>
      </c>
      <c r="F8" s="23">
        <v>6149.24</v>
      </c>
      <c r="G8" s="23">
        <f t="shared" si="0"/>
        <v>20487.760000000002</v>
      </c>
      <c r="H8" s="18">
        <f t="shared" si="1"/>
        <v>614.6328000000001</v>
      </c>
      <c r="I8" s="18">
        <f t="shared" si="2"/>
        <v>1229.2656000000002</v>
      </c>
      <c r="J8" s="17">
        <v>3223</v>
      </c>
      <c r="K8" s="17">
        <v>0</v>
      </c>
      <c r="L8" s="83">
        <v>0</v>
      </c>
      <c r="M8" s="17">
        <v>2133.58</v>
      </c>
      <c r="N8" s="17">
        <v>1963</v>
      </c>
      <c r="O8" s="17">
        <v>1200</v>
      </c>
      <c r="P8" s="17">
        <v>240</v>
      </c>
      <c r="Q8" s="17">
        <v>0</v>
      </c>
      <c r="R8" s="17">
        <f t="shared" si="3"/>
        <v>4097.552000000001</v>
      </c>
      <c r="S8" s="17">
        <f t="shared" si="4"/>
        <v>14701.0304</v>
      </c>
      <c r="T8" s="11"/>
      <c r="U8" s="51">
        <v>1879</v>
      </c>
    </row>
    <row r="9" spans="2:21" ht="12.75">
      <c r="B9" s="31" t="s">
        <v>31</v>
      </c>
      <c r="C9" s="12"/>
      <c r="D9" s="15"/>
      <c r="E9" s="23">
        <v>13336.93</v>
      </c>
      <c r="F9" s="23">
        <v>5879.74</v>
      </c>
      <c r="G9" s="23">
        <f t="shared" si="0"/>
        <v>19216.67</v>
      </c>
      <c r="H9" s="18">
        <f t="shared" si="1"/>
        <v>576.5001</v>
      </c>
      <c r="I9" s="18">
        <f t="shared" si="2"/>
        <v>1153.0002</v>
      </c>
      <c r="J9" s="17">
        <v>3223</v>
      </c>
      <c r="K9" s="17">
        <v>0</v>
      </c>
      <c r="L9" s="83">
        <v>4364</v>
      </c>
      <c r="M9" s="17">
        <v>2133.58</v>
      </c>
      <c r="N9" s="17">
        <v>1963</v>
      </c>
      <c r="O9" s="17">
        <v>1200</v>
      </c>
      <c r="P9" s="17">
        <v>240</v>
      </c>
      <c r="Q9" s="17">
        <v>0</v>
      </c>
      <c r="R9" s="17">
        <f t="shared" si="3"/>
        <v>3843.334</v>
      </c>
      <c r="S9" s="17">
        <f t="shared" si="4"/>
        <v>18696.4143</v>
      </c>
      <c r="T9" s="11"/>
      <c r="U9" s="51">
        <v>1873.6</v>
      </c>
    </row>
    <row r="10" spans="2:21" ht="12.75">
      <c r="B10" s="31" t="s">
        <v>34</v>
      </c>
      <c r="C10" s="12"/>
      <c r="D10" s="15"/>
      <c r="E10" s="23">
        <v>13298.21</v>
      </c>
      <c r="F10" s="23">
        <v>5559.12</v>
      </c>
      <c r="G10" s="23">
        <f t="shared" si="0"/>
        <v>18857.329999999998</v>
      </c>
      <c r="H10" s="18">
        <f t="shared" si="1"/>
        <v>565.7198999999999</v>
      </c>
      <c r="I10" s="18">
        <f t="shared" si="2"/>
        <v>1131.4397999999999</v>
      </c>
      <c r="J10" s="17">
        <v>3223</v>
      </c>
      <c r="K10" s="17">
        <v>0</v>
      </c>
      <c r="L10" s="83">
        <v>0</v>
      </c>
      <c r="M10" s="17">
        <v>2133.58</v>
      </c>
      <c r="N10" s="17">
        <v>1963</v>
      </c>
      <c r="O10" s="17">
        <v>1200</v>
      </c>
      <c r="P10" s="17">
        <v>240</v>
      </c>
      <c r="Q10" s="17">
        <v>0</v>
      </c>
      <c r="R10" s="17">
        <f t="shared" si="3"/>
        <v>3771.466</v>
      </c>
      <c r="S10" s="17">
        <f t="shared" si="4"/>
        <v>14228.2057</v>
      </c>
      <c r="T10" s="11"/>
      <c r="U10" s="51">
        <v>1721.2</v>
      </c>
    </row>
    <row r="11" spans="2:21" ht="12.75">
      <c r="B11" s="31" t="s">
        <v>31</v>
      </c>
      <c r="C11" s="12"/>
      <c r="D11" s="15"/>
      <c r="E11" s="23">
        <v>12032.77</v>
      </c>
      <c r="F11" s="23">
        <v>5157</v>
      </c>
      <c r="G11" s="23">
        <f t="shared" si="0"/>
        <v>17189.77</v>
      </c>
      <c r="H11" s="18">
        <f t="shared" si="1"/>
        <v>515.6931</v>
      </c>
      <c r="I11" s="18">
        <f t="shared" si="2"/>
        <v>1031.3862</v>
      </c>
      <c r="J11" s="17">
        <v>3223</v>
      </c>
      <c r="K11" s="17">
        <v>0</v>
      </c>
      <c r="L11" s="83">
        <v>3632</v>
      </c>
      <c r="M11" s="17">
        <v>2133.58</v>
      </c>
      <c r="N11" s="17">
        <v>1963</v>
      </c>
      <c r="O11" s="17">
        <v>0</v>
      </c>
      <c r="P11" s="17">
        <v>0</v>
      </c>
      <c r="Q11" s="17">
        <v>0</v>
      </c>
      <c r="R11" s="17">
        <f t="shared" si="3"/>
        <v>3437.954</v>
      </c>
      <c r="S11" s="17">
        <f t="shared" si="4"/>
        <v>15936.613299999999</v>
      </c>
      <c r="T11" s="11"/>
      <c r="U11" s="51">
        <v>1775.77</v>
      </c>
    </row>
    <row r="12" spans="2:21" ht="12.75">
      <c r="B12" s="31" t="s">
        <v>32</v>
      </c>
      <c r="C12" s="12"/>
      <c r="D12" s="15"/>
      <c r="E12" s="23">
        <v>11582.75</v>
      </c>
      <c r="F12" s="23">
        <v>4963.8</v>
      </c>
      <c r="G12" s="23">
        <f t="shared" si="0"/>
        <v>16546.55</v>
      </c>
      <c r="H12" s="18">
        <f t="shared" si="1"/>
        <v>496.39649999999995</v>
      </c>
      <c r="I12" s="18">
        <f t="shared" si="2"/>
        <v>992.7929999999999</v>
      </c>
      <c r="J12" s="17">
        <v>3223</v>
      </c>
      <c r="K12" s="17">
        <v>0</v>
      </c>
      <c r="L12" s="83">
        <v>19231</v>
      </c>
      <c r="M12" s="17">
        <v>2133.58</v>
      </c>
      <c r="N12" s="17">
        <v>1963</v>
      </c>
      <c r="O12" s="17">
        <v>0</v>
      </c>
      <c r="P12" s="17">
        <v>0</v>
      </c>
      <c r="Q12" s="17">
        <v>0</v>
      </c>
      <c r="R12" s="17">
        <f t="shared" si="3"/>
        <v>3309.31</v>
      </c>
      <c r="S12" s="17">
        <f t="shared" si="4"/>
        <v>31349.079500000003</v>
      </c>
      <c r="T12" s="11"/>
      <c r="U12" s="51">
        <v>1569.56</v>
      </c>
    </row>
    <row r="13" spans="2:21" ht="12.75">
      <c r="B13" s="31" t="s">
        <v>51</v>
      </c>
      <c r="C13" s="12"/>
      <c r="D13" s="15"/>
      <c r="E13" s="23">
        <v>12112.51</v>
      </c>
      <c r="F13" s="23">
        <v>5190.9</v>
      </c>
      <c r="G13" s="23">
        <f t="shared" si="0"/>
        <v>17303.41</v>
      </c>
      <c r="H13" s="18">
        <f t="shared" si="1"/>
        <v>519.1023</v>
      </c>
      <c r="I13" s="18">
        <f t="shared" si="2"/>
        <v>1038.2046</v>
      </c>
      <c r="J13" s="17">
        <v>3223</v>
      </c>
      <c r="K13" s="17">
        <v>0</v>
      </c>
      <c r="L13" s="83">
        <v>2217</v>
      </c>
      <c r="M13" s="17">
        <v>2133.58</v>
      </c>
      <c r="N13" s="17">
        <v>1963</v>
      </c>
      <c r="O13" s="17">
        <v>0</v>
      </c>
      <c r="P13" s="17">
        <v>0</v>
      </c>
      <c r="Q13" s="17">
        <v>0</v>
      </c>
      <c r="R13" s="17">
        <f t="shared" si="3"/>
        <v>3460.6820000000002</v>
      </c>
      <c r="S13" s="17">
        <f t="shared" si="4"/>
        <v>14554.5689</v>
      </c>
      <c r="T13" s="11"/>
      <c r="U13" s="51">
        <v>1685.34</v>
      </c>
    </row>
    <row r="14" spans="2:21" ht="12.75">
      <c r="B14" s="65" t="s">
        <v>68</v>
      </c>
      <c r="C14" s="4"/>
      <c r="D14" s="66"/>
      <c r="E14" s="57">
        <v>13230.61</v>
      </c>
      <c r="F14" s="57">
        <v>5657.4</v>
      </c>
      <c r="G14" s="57">
        <f t="shared" si="0"/>
        <v>18888.010000000002</v>
      </c>
      <c r="H14" s="18">
        <f t="shared" si="1"/>
        <v>566.6403</v>
      </c>
      <c r="I14" s="18">
        <f t="shared" si="2"/>
        <v>1133.2806</v>
      </c>
      <c r="J14" s="17">
        <v>3223</v>
      </c>
      <c r="K14" s="17">
        <v>0</v>
      </c>
      <c r="L14" s="83">
        <v>27809</v>
      </c>
      <c r="M14" s="17">
        <v>2133.58</v>
      </c>
      <c r="N14" s="17">
        <f>1963+1876</f>
        <v>3839</v>
      </c>
      <c r="O14" s="17">
        <v>0</v>
      </c>
      <c r="P14" s="17">
        <v>0</v>
      </c>
      <c r="Q14" s="17">
        <v>0</v>
      </c>
      <c r="R14" s="17">
        <f t="shared" si="3"/>
        <v>3777.6020000000008</v>
      </c>
      <c r="S14" s="17">
        <f t="shared" si="4"/>
        <v>42482.1029</v>
      </c>
      <c r="T14" s="11"/>
      <c r="U14" s="50">
        <v>1776.96</v>
      </c>
    </row>
    <row r="15" spans="2:21" ht="12.75">
      <c r="B15" s="79" t="s">
        <v>76</v>
      </c>
      <c r="C15" s="80"/>
      <c r="D15" s="81"/>
      <c r="E15" s="23">
        <v>12624.83</v>
      </c>
      <c r="F15" s="23">
        <v>4952.1</v>
      </c>
      <c r="G15" s="23">
        <f t="shared" si="0"/>
        <v>17576.93</v>
      </c>
      <c r="H15" s="18">
        <f t="shared" si="1"/>
        <v>527.3079</v>
      </c>
      <c r="I15" s="18">
        <f t="shared" si="2"/>
        <v>1054.6158</v>
      </c>
      <c r="J15" s="17">
        <v>3223</v>
      </c>
      <c r="K15" s="17">
        <v>0</v>
      </c>
      <c r="L15" s="83">
        <v>796</v>
      </c>
      <c r="M15" s="17">
        <v>2133.58</v>
      </c>
      <c r="N15" s="17">
        <f>1963+4800</f>
        <v>6763</v>
      </c>
      <c r="O15" s="17">
        <v>0</v>
      </c>
      <c r="P15" s="17">
        <v>0</v>
      </c>
      <c r="Q15" s="17">
        <v>0</v>
      </c>
      <c r="R15" s="17">
        <f t="shared" si="3"/>
        <v>3515.3860000000004</v>
      </c>
      <c r="S15" s="17">
        <f t="shared" si="4"/>
        <v>18012.8897</v>
      </c>
      <c r="T15" s="11"/>
      <c r="U15" s="50">
        <v>1988.92</v>
      </c>
    </row>
    <row r="16" spans="2:21" ht="12.75">
      <c r="B16" s="79" t="s">
        <v>0</v>
      </c>
      <c r="C16" s="80"/>
      <c r="D16" s="81"/>
      <c r="E16" s="23">
        <v>18875.35</v>
      </c>
      <c r="F16" s="23">
        <v>8235.1</v>
      </c>
      <c r="G16" s="23">
        <f t="shared" si="0"/>
        <v>27110.449999999997</v>
      </c>
      <c r="H16" s="18">
        <f t="shared" si="1"/>
        <v>813.3134999999999</v>
      </c>
      <c r="I16" s="18">
        <f t="shared" si="2"/>
        <v>1626.6269999999997</v>
      </c>
      <c r="J16" s="17">
        <v>3223</v>
      </c>
      <c r="K16" s="17">
        <v>0</v>
      </c>
      <c r="L16" s="83">
        <v>1124</v>
      </c>
      <c r="M16" s="17">
        <v>2133.58</v>
      </c>
      <c r="N16" s="17">
        <f>1963+468.53+225</f>
        <v>2656.5299999999997</v>
      </c>
      <c r="O16" s="17">
        <f>1200/2</f>
        <v>600</v>
      </c>
      <c r="P16" s="17">
        <v>240</v>
      </c>
      <c r="Q16" s="17">
        <v>0</v>
      </c>
      <c r="R16" s="17">
        <f t="shared" si="3"/>
        <v>5422.09</v>
      </c>
      <c r="S16" s="17">
        <f t="shared" si="4"/>
        <v>17839.140499999998</v>
      </c>
      <c r="T16" s="82"/>
      <c r="U16" s="50">
        <v>3422.51</v>
      </c>
    </row>
    <row r="17" spans="2:21" ht="12.75">
      <c r="B17" s="79" t="s">
        <v>1</v>
      </c>
      <c r="C17" s="80"/>
      <c r="D17" s="81"/>
      <c r="E17" s="23">
        <v>12287.08</v>
      </c>
      <c r="F17" s="23">
        <v>5829.3</v>
      </c>
      <c r="G17" s="23">
        <f t="shared" si="0"/>
        <v>18116.38</v>
      </c>
      <c r="H17" s="18">
        <f t="shared" si="1"/>
        <v>543.4914</v>
      </c>
      <c r="I17" s="18">
        <f t="shared" si="2"/>
        <v>1086.9828</v>
      </c>
      <c r="J17" s="17">
        <v>3223</v>
      </c>
      <c r="K17" s="17">
        <v>0</v>
      </c>
      <c r="L17" s="83">
        <v>798</v>
      </c>
      <c r="M17" s="17">
        <v>2133.58</v>
      </c>
      <c r="N17" s="17">
        <f>1963+16380</f>
        <v>18343</v>
      </c>
      <c r="O17" s="17">
        <v>1200</v>
      </c>
      <c r="P17" s="17">
        <v>240</v>
      </c>
      <c r="Q17" s="17">
        <v>0</v>
      </c>
      <c r="R17" s="17">
        <f t="shared" si="3"/>
        <v>3623.2760000000003</v>
      </c>
      <c r="S17" s="17">
        <f t="shared" si="4"/>
        <v>31191.3302</v>
      </c>
      <c r="T17" s="82"/>
      <c r="U17" s="50">
        <v>1861.17</v>
      </c>
    </row>
    <row r="18" spans="2:21" ht="13.5" thickBot="1">
      <c r="B18" s="79" t="s">
        <v>19</v>
      </c>
      <c r="C18" s="80"/>
      <c r="D18" s="81"/>
      <c r="E18" s="23">
        <f>13490.4+598.5</f>
        <v>14088.9</v>
      </c>
      <c r="F18" s="23">
        <f>5781.6+256.5</f>
        <v>6038.1</v>
      </c>
      <c r="G18" s="23">
        <f t="shared" si="0"/>
        <v>20127</v>
      </c>
      <c r="H18" s="18">
        <f t="shared" si="1"/>
        <v>603.81</v>
      </c>
      <c r="I18" s="18">
        <f t="shared" si="2"/>
        <v>1207.62</v>
      </c>
      <c r="J18" s="17">
        <v>3223</v>
      </c>
      <c r="K18" s="17">
        <v>0</v>
      </c>
      <c r="L18" s="83">
        <f>3507+367</f>
        <v>3874</v>
      </c>
      <c r="M18" s="17">
        <v>2133.58</v>
      </c>
      <c r="N18" s="17">
        <v>1963</v>
      </c>
      <c r="O18" s="17">
        <v>1200</v>
      </c>
      <c r="P18" s="17">
        <v>240</v>
      </c>
      <c r="Q18" s="17">
        <v>0</v>
      </c>
      <c r="R18" s="17">
        <f t="shared" si="3"/>
        <v>4025.4</v>
      </c>
      <c r="S18" s="17">
        <f t="shared" si="4"/>
        <v>18470.41</v>
      </c>
      <c r="T18" s="11"/>
      <c r="U18" s="50">
        <f>1927.2+85.5</f>
        <v>2012.7</v>
      </c>
    </row>
    <row r="19" spans="2:21" ht="12.75">
      <c r="B19" s="67" t="s">
        <v>75</v>
      </c>
      <c r="C19" s="68"/>
      <c r="D19" s="69"/>
      <c r="E19" s="23">
        <f>16934.55+12959.1+6479.55</f>
        <v>36373.200000000004</v>
      </c>
      <c r="F19" s="23">
        <v>0</v>
      </c>
      <c r="G19" s="23">
        <f>16934.55+12959.1+6479.55</f>
        <v>36373.200000000004</v>
      </c>
      <c r="H19" s="18">
        <v>0</v>
      </c>
      <c r="I19" s="18">
        <f t="shared" si="2"/>
        <v>2182.3920000000003</v>
      </c>
      <c r="J19" s="17">
        <v>0</v>
      </c>
      <c r="K19" s="17">
        <v>0</v>
      </c>
      <c r="L19" s="83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f t="shared" si="3"/>
        <v>7274.640000000001</v>
      </c>
      <c r="S19" s="17">
        <f t="shared" si="4"/>
        <v>9457.032000000001</v>
      </c>
      <c r="T19" s="11"/>
      <c r="U19" s="50">
        <v>0</v>
      </c>
    </row>
    <row r="20" spans="2:21" ht="13.5" thickBot="1">
      <c r="B20" s="70" t="s">
        <v>33</v>
      </c>
      <c r="C20" s="71"/>
      <c r="D20" s="72"/>
      <c r="E20" s="19">
        <f>5494.91+3493</f>
        <v>8987.91</v>
      </c>
      <c r="F20" s="62">
        <v>0</v>
      </c>
      <c r="G20" s="19">
        <f>5494.91+3493</f>
        <v>8987.91</v>
      </c>
      <c r="H20" s="63">
        <v>0</v>
      </c>
      <c r="I20" s="18">
        <f t="shared" si="2"/>
        <v>539.2746</v>
      </c>
      <c r="J20" s="63">
        <v>0</v>
      </c>
      <c r="K20" s="63">
        <v>0</v>
      </c>
      <c r="L20" s="84">
        <v>0</v>
      </c>
      <c r="M20" s="17">
        <v>0</v>
      </c>
      <c r="N20" s="63">
        <v>0</v>
      </c>
      <c r="O20" s="63">
        <v>0</v>
      </c>
      <c r="P20" s="63">
        <v>0</v>
      </c>
      <c r="Q20" s="63">
        <v>0</v>
      </c>
      <c r="R20" s="17">
        <f t="shared" si="3"/>
        <v>1797.582</v>
      </c>
      <c r="S20" s="64">
        <f>SUM(H20:R20)</f>
        <v>2336.8566</v>
      </c>
      <c r="T20" s="74"/>
      <c r="U20" s="75">
        <v>0</v>
      </c>
    </row>
    <row r="21" spans="2:21" ht="12.75">
      <c r="B21" s="58" t="s">
        <v>26</v>
      </c>
      <c r="C21" s="59"/>
      <c r="D21" s="60"/>
      <c r="E21" s="61">
        <f>SUM(E7:E20)</f>
        <v>208615.59</v>
      </c>
      <c r="F21" s="61">
        <f>SUM(F7:F20)</f>
        <v>69921.6</v>
      </c>
      <c r="G21" s="61">
        <f>SUM(G6:G20)</f>
        <v>328070.36</v>
      </c>
      <c r="H21" s="61">
        <f aca="true" t="shared" si="5" ref="H21:S21">SUM(H7:H20)</f>
        <v>6995.2824</v>
      </c>
      <c r="I21" s="61">
        <f t="shared" si="5"/>
        <v>16712.2314</v>
      </c>
      <c r="J21" s="61">
        <f t="shared" si="5"/>
        <v>38676</v>
      </c>
      <c r="K21" s="61">
        <f t="shared" si="5"/>
        <v>0</v>
      </c>
      <c r="L21" s="85">
        <f t="shared" si="5"/>
        <v>64535</v>
      </c>
      <c r="M21" s="61">
        <f t="shared" si="5"/>
        <v>25602.960000000006</v>
      </c>
      <c r="N21" s="61">
        <f t="shared" si="5"/>
        <v>47305.53</v>
      </c>
      <c r="O21" s="61">
        <f t="shared" si="5"/>
        <v>7800</v>
      </c>
      <c r="P21" s="61">
        <f t="shared" si="5"/>
        <v>1680</v>
      </c>
      <c r="Q21" s="61">
        <f t="shared" si="5"/>
        <v>0</v>
      </c>
      <c r="R21" s="61">
        <f t="shared" si="5"/>
        <v>55707.43800000001</v>
      </c>
      <c r="S21" s="61">
        <f t="shared" si="5"/>
        <v>265014.4418</v>
      </c>
      <c r="T21" s="73">
        <f>G21-S21</f>
        <v>63055.918200000015</v>
      </c>
      <c r="U21" s="73">
        <f>SUM(U6:U20)</f>
        <v>82121.90999999999</v>
      </c>
    </row>
    <row r="22" spans="20:21" ht="12.75">
      <c r="T22" s="55"/>
      <c r="U22" s="20">
        <f>U21*0.91</f>
        <v>74730.9381</v>
      </c>
    </row>
    <row r="23" spans="20:21" ht="12.75">
      <c r="T23" s="89"/>
      <c r="U23" s="20"/>
    </row>
    <row r="24" spans="5:21" ht="12.75">
      <c r="E24" s="1" t="s">
        <v>68</v>
      </c>
      <c r="F24" s="1" t="s">
        <v>95</v>
      </c>
      <c r="H24" s="1">
        <v>1876</v>
      </c>
      <c r="T24" s="89"/>
      <c r="U24" s="20"/>
    </row>
    <row r="25" spans="5:21" ht="13.5" thickBot="1">
      <c r="E25" s="1" t="s">
        <v>76</v>
      </c>
      <c r="F25" s="1" t="s">
        <v>96</v>
      </c>
      <c r="H25" s="1">
        <v>4800</v>
      </c>
      <c r="T25" s="89"/>
      <c r="U25" s="20"/>
    </row>
    <row r="26" spans="5:22" ht="13.5" thickBot="1">
      <c r="E26" s="1" t="s">
        <v>0</v>
      </c>
      <c r="F26" s="1" t="s">
        <v>97</v>
      </c>
      <c r="U26" s="56"/>
      <c r="V26" s="1"/>
    </row>
    <row r="27" spans="5:7" ht="12.75">
      <c r="E27" s="1" t="s">
        <v>1</v>
      </c>
      <c r="F27" s="1" t="s">
        <v>98</v>
      </c>
      <c r="G27" s="1">
        <v>16380</v>
      </c>
    </row>
    <row r="28" spans="5:21" ht="12.75">
      <c r="E28" s="114" t="s">
        <v>18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</row>
    <row r="31" spans="5:21" ht="12.75">
      <c r="E31" s="119" t="s">
        <v>45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45"/>
    </row>
    <row r="32" spans="5:21" ht="12.75">
      <c r="E32" s="16" t="s">
        <v>39</v>
      </c>
      <c r="F32" s="96" t="s">
        <v>40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  <c r="S32" s="24" t="s">
        <v>41</v>
      </c>
      <c r="T32" s="24" t="s">
        <v>42</v>
      </c>
      <c r="U32" s="24" t="s">
        <v>43</v>
      </c>
    </row>
    <row r="33" spans="5:21" ht="12.75">
      <c r="E33" s="40" t="s">
        <v>22</v>
      </c>
      <c r="F33" s="105" t="s">
        <v>67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7"/>
      <c r="S33" s="24" t="s">
        <v>56</v>
      </c>
      <c r="T33" s="24">
        <v>0.08</v>
      </c>
      <c r="U33" s="24"/>
    </row>
    <row r="34" spans="5:22" ht="12.75">
      <c r="E34" s="39" t="s">
        <v>44</v>
      </c>
      <c r="F34" s="116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  <c r="S34" s="28" t="s">
        <v>54</v>
      </c>
      <c r="T34" s="22"/>
      <c r="U34" s="46">
        <v>0.69</v>
      </c>
      <c r="V34" t="s">
        <v>66</v>
      </c>
    </row>
    <row r="35" spans="5:21" ht="12.75">
      <c r="E35" s="25" t="s">
        <v>24</v>
      </c>
      <c r="F35" s="115" t="s">
        <v>46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24" t="s">
        <v>65</v>
      </c>
      <c r="T35" s="24">
        <v>0.04</v>
      </c>
      <c r="U35" s="24"/>
    </row>
    <row r="36" spans="5:21" ht="12.75">
      <c r="E36" s="26"/>
      <c r="F36" s="105" t="s">
        <v>47</v>
      </c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24" t="s">
        <v>65</v>
      </c>
      <c r="T36" s="24">
        <v>0.01</v>
      </c>
      <c r="U36" s="24"/>
    </row>
    <row r="37" spans="5:21" ht="12.75">
      <c r="E37" s="26"/>
      <c r="F37" s="105" t="s">
        <v>48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7"/>
      <c r="S37" s="24" t="s">
        <v>65</v>
      </c>
      <c r="T37" s="24">
        <v>0.03</v>
      </c>
      <c r="U37" s="24"/>
    </row>
    <row r="38" spans="5:21" ht="12.75">
      <c r="E38" s="26"/>
      <c r="F38" s="105" t="s">
        <v>49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7"/>
      <c r="S38" s="24" t="s">
        <v>65</v>
      </c>
      <c r="T38" s="24">
        <v>0.01</v>
      </c>
      <c r="U38" s="24"/>
    </row>
    <row r="39" spans="5:21" ht="12.75">
      <c r="E39" s="26"/>
      <c r="F39" s="105" t="s">
        <v>50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" t="s">
        <v>56</v>
      </c>
      <c r="T39">
        <v>0.32</v>
      </c>
      <c r="U39" s="24"/>
    </row>
    <row r="40" spans="5:21" ht="12.75">
      <c r="E40" s="27" t="s">
        <v>44</v>
      </c>
      <c r="F40" s="99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1"/>
      <c r="S40" s="28" t="s">
        <v>54</v>
      </c>
      <c r="T40" s="28"/>
      <c r="U40" s="44">
        <v>4.364</v>
      </c>
    </row>
    <row r="41" spans="5:21" ht="12.75">
      <c r="E41" s="41" t="s">
        <v>53</v>
      </c>
      <c r="F41" s="111" t="s">
        <v>62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3"/>
      <c r="S41" s="43" t="s">
        <v>56</v>
      </c>
      <c r="T41" s="43">
        <v>0.037</v>
      </c>
      <c r="U41" s="42"/>
    </row>
    <row r="42" spans="5:21" ht="12.75">
      <c r="E42" s="41"/>
      <c r="F42" s="108" t="s">
        <v>63</v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10"/>
      <c r="S42" s="43" t="s">
        <v>56</v>
      </c>
      <c r="T42" s="43">
        <v>0.02</v>
      </c>
      <c r="U42" s="42"/>
    </row>
    <row r="43" spans="5:21" ht="12.75">
      <c r="E43" s="41"/>
      <c r="F43" s="108" t="s">
        <v>64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  <c r="S43" s="43" t="s">
        <v>56</v>
      </c>
      <c r="T43" s="43">
        <v>0.017</v>
      </c>
      <c r="U43" s="42"/>
    </row>
    <row r="44" spans="5:22" ht="12.75">
      <c r="E44" s="39" t="s">
        <v>44</v>
      </c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  <c r="S44" s="28" t="s">
        <v>54</v>
      </c>
      <c r="T44" s="28"/>
      <c r="U44" s="28">
        <v>3.632</v>
      </c>
      <c r="V44" t="s">
        <v>58</v>
      </c>
    </row>
    <row r="45" spans="5:21" ht="12.75">
      <c r="E45" s="40" t="s">
        <v>52</v>
      </c>
      <c r="F45" s="105" t="s">
        <v>55</v>
      </c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7"/>
      <c r="S45" s="24" t="s">
        <v>56</v>
      </c>
      <c r="T45" s="24">
        <v>0.08</v>
      </c>
      <c r="U45" s="24"/>
    </row>
    <row r="46" spans="5:21" ht="12.75">
      <c r="E46" s="40"/>
      <c r="F46" s="105" t="s">
        <v>57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7"/>
      <c r="S46" s="24" t="s">
        <v>56</v>
      </c>
      <c r="T46" s="24">
        <v>0.08</v>
      </c>
      <c r="U46" s="24"/>
    </row>
    <row r="47" spans="5:22" ht="12.75">
      <c r="E47" s="39" t="s">
        <v>44</v>
      </c>
      <c r="F47" s="102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4"/>
      <c r="S47" s="28" t="s">
        <v>54</v>
      </c>
      <c r="T47" s="28"/>
      <c r="U47" s="54">
        <v>8.289</v>
      </c>
      <c r="V47" t="s">
        <v>58</v>
      </c>
    </row>
    <row r="48" spans="5:21" ht="12.75">
      <c r="E48" s="41" t="s">
        <v>52</v>
      </c>
      <c r="F48" s="111" t="s">
        <v>59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3"/>
      <c r="S48" s="43" t="s">
        <v>56</v>
      </c>
      <c r="T48" s="43">
        <v>0.11</v>
      </c>
      <c r="U48" s="42"/>
    </row>
    <row r="49" spans="5:21" ht="12.75">
      <c r="E49" s="41"/>
      <c r="F49" s="111" t="s">
        <v>60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3"/>
      <c r="S49" s="43" t="s">
        <v>56</v>
      </c>
      <c r="T49" s="43">
        <v>0.11</v>
      </c>
      <c r="U49" s="42"/>
    </row>
    <row r="50" spans="5:22" ht="12.75">
      <c r="E50" s="39" t="s">
        <v>44</v>
      </c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  <c r="S50" s="28" t="s">
        <v>54</v>
      </c>
      <c r="T50" s="28"/>
      <c r="U50" s="54">
        <v>10.942</v>
      </c>
      <c r="V50" t="s">
        <v>61</v>
      </c>
    </row>
    <row r="51" spans="5:21" ht="12.75">
      <c r="E51" s="41" t="s">
        <v>51</v>
      </c>
      <c r="F51" s="111" t="s">
        <v>67</v>
      </c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3"/>
      <c r="S51" s="43" t="s">
        <v>69</v>
      </c>
      <c r="T51" s="43">
        <v>0.08</v>
      </c>
      <c r="U51" s="42"/>
    </row>
    <row r="52" spans="5:22" ht="12.75">
      <c r="E52" s="39" t="s">
        <v>44</v>
      </c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  <c r="S52" s="28" t="s">
        <v>54</v>
      </c>
      <c r="T52" s="28"/>
      <c r="U52" s="53">
        <v>0.615</v>
      </c>
      <c r="V52" t="s">
        <v>66</v>
      </c>
    </row>
    <row r="53" spans="5:21" ht="27" customHeight="1">
      <c r="E53" s="41" t="s">
        <v>51</v>
      </c>
      <c r="F53" s="108" t="s">
        <v>70</v>
      </c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0"/>
      <c r="S53" s="43" t="s">
        <v>71</v>
      </c>
      <c r="T53" s="43">
        <v>2</v>
      </c>
      <c r="U53" s="42"/>
    </row>
    <row r="54" spans="5:21" ht="12.75">
      <c r="E54" s="39" t="s">
        <v>44</v>
      </c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8"/>
      <c r="S54" s="28" t="s">
        <v>54</v>
      </c>
      <c r="T54" s="28"/>
      <c r="U54" s="53">
        <v>1.602</v>
      </c>
    </row>
    <row r="55" spans="5:21" ht="28.5" customHeight="1">
      <c r="E55" s="41" t="s">
        <v>68</v>
      </c>
      <c r="F55" s="108" t="s">
        <v>73</v>
      </c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10"/>
      <c r="S55" s="43" t="s">
        <v>69</v>
      </c>
      <c r="T55" s="43">
        <v>0.008</v>
      </c>
      <c r="U55" s="42"/>
    </row>
    <row r="56" spans="5:22" ht="12.75">
      <c r="E56" s="39" t="s">
        <v>44</v>
      </c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8"/>
      <c r="S56" s="28" t="s">
        <v>54</v>
      </c>
      <c r="T56" s="28"/>
      <c r="U56" s="52">
        <v>0.411</v>
      </c>
      <c r="V56" t="s">
        <v>72</v>
      </c>
    </row>
    <row r="57" spans="5:21" ht="12.75">
      <c r="E57" s="41" t="s">
        <v>68</v>
      </c>
      <c r="F57" s="108" t="s">
        <v>74</v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  <c r="S57" s="43" t="s">
        <v>56</v>
      </c>
      <c r="T57" s="43">
        <v>5.7</v>
      </c>
      <c r="U57" s="42"/>
    </row>
    <row r="58" spans="5:21" ht="12.75">
      <c r="E58" s="39" t="s">
        <v>44</v>
      </c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  <c r="S58" s="28" t="s">
        <v>54</v>
      </c>
      <c r="T58" s="28"/>
      <c r="U58" s="52">
        <v>12.056</v>
      </c>
    </row>
    <row r="59" spans="5:21" ht="12.75">
      <c r="E59" s="41" t="s">
        <v>68</v>
      </c>
      <c r="F59" s="108" t="s">
        <v>74</v>
      </c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10"/>
      <c r="S59" s="43" t="s">
        <v>69</v>
      </c>
      <c r="T59" s="43">
        <v>4.6</v>
      </c>
      <c r="U59" s="42"/>
    </row>
    <row r="60" spans="5:21" ht="12.75">
      <c r="E60" s="39" t="s">
        <v>44</v>
      </c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  <c r="S60" s="28" t="s">
        <v>54</v>
      </c>
      <c r="T60" s="28"/>
      <c r="U60" s="52">
        <v>9.732</v>
      </c>
    </row>
    <row r="61" spans="5:21" ht="12.75">
      <c r="E61" s="41" t="s">
        <v>68</v>
      </c>
      <c r="F61" s="108" t="s">
        <v>77</v>
      </c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0"/>
      <c r="S61" s="43" t="s">
        <v>78</v>
      </c>
      <c r="T61" s="43">
        <v>1.5</v>
      </c>
      <c r="U61" s="42"/>
    </row>
    <row r="62" spans="5:21" ht="12.75">
      <c r="E62" s="39" t="s">
        <v>44</v>
      </c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8"/>
      <c r="S62" s="28" t="s">
        <v>54</v>
      </c>
      <c r="T62" s="28"/>
      <c r="U62" s="52">
        <v>0.511</v>
      </c>
    </row>
    <row r="63" spans="5:21" ht="12.75">
      <c r="E63" s="41" t="s">
        <v>68</v>
      </c>
      <c r="F63" s="108" t="s">
        <v>79</v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0"/>
      <c r="S63" s="43" t="s">
        <v>78</v>
      </c>
      <c r="T63" s="43">
        <v>0.2</v>
      </c>
      <c r="U63" s="42"/>
    </row>
    <row r="64" spans="5:21" ht="12.75">
      <c r="E64" s="41"/>
      <c r="F64" s="108" t="s">
        <v>80</v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10"/>
      <c r="S64" s="43" t="s">
        <v>81</v>
      </c>
      <c r="T64" s="43">
        <v>20</v>
      </c>
      <c r="U64" s="42"/>
    </row>
    <row r="65" spans="5:21" ht="12.75">
      <c r="E65" s="39" t="s">
        <v>44</v>
      </c>
      <c r="F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8"/>
      <c r="S65" s="28" t="s">
        <v>54</v>
      </c>
      <c r="T65" s="28"/>
      <c r="U65" s="52">
        <v>5.099</v>
      </c>
    </row>
    <row r="66" spans="5:21" ht="12.75">
      <c r="E66" s="41" t="s">
        <v>76</v>
      </c>
      <c r="F66" s="111" t="s">
        <v>67</v>
      </c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3"/>
      <c r="S66" s="43" t="s">
        <v>56</v>
      </c>
      <c r="T66" s="43">
        <v>0.08</v>
      </c>
      <c r="U66" s="42"/>
    </row>
    <row r="67" spans="5:21" ht="12.75">
      <c r="E67" s="41"/>
      <c r="F67" s="108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10"/>
      <c r="S67" s="43"/>
      <c r="T67" s="43"/>
      <c r="U67" s="42"/>
    </row>
    <row r="68" spans="5:22" ht="12.75">
      <c r="E68" s="39" t="s">
        <v>44</v>
      </c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/>
      <c r="S68" s="28" t="s">
        <v>54</v>
      </c>
      <c r="T68" s="28"/>
      <c r="U68" s="52">
        <v>0.796</v>
      </c>
      <c r="V68" t="s">
        <v>66</v>
      </c>
    </row>
    <row r="69" spans="5:21" ht="24.75" customHeight="1">
      <c r="E69" s="41" t="s">
        <v>0</v>
      </c>
      <c r="F69" s="108" t="s">
        <v>88</v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10"/>
      <c r="S69" s="43" t="s">
        <v>71</v>
      </c>
      <c r="T69" s="43">
        <v>1</v>
      </c>
      <c r="U69" s="42"/>
    </row>
    <row r="70" spans="5:21" ht="12.75">
      <c r="E70" s="39" t="s">
        <v>44</v>
      </c>
      <c r="F70" s="36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8"/>
      <c r="S70" s="28" t="s">
        <v>54</v>
      </c>
      <c r="T70" s="28"/>
      <c r="U70" s="86">
        <v>1.124</v>
      </c>
    </row>
    <row r="71" spans="5:21" ht="12.75">
      <c r="E71" s="41" t="s">
        <v>1</v>
      </c>
      <c r="F71" s="111" t="s">
        <v>94</v>
      </c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3"/>
      <c r="S71" s="43" t="s">
        <v>69</v>
      </c>
      <c r="T71" s="43">
        <v>0.08</v>
      </c>
      <c r="U71" s="42"/>
    </row>
    <row r="72" spans="5:21" ht="12.75">
      <c r="E72" s="39" t="s">
        <v>44</v>
      </c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/>
      <c r="S72" s="28" t="s">
        <v>54</v>
      </c>
      <c r="T72" s="28"/>
      <c r="U72" s="88">
        <v>0.798</v>
      </c>
    </row>
    <row r="73" spans="5:21" ht="27" customHeight="1">
      <c r="E73" s="41" t="s">
        <v>19</v>
      </c>
      <c r="F73" s="108" t="s">
        <v>90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10"/>
      <c r="S73" s="43" t="s">
        <v>91</v>
      </c>
      <c r="T73" s="43">
        <v>1.2</v>
      </c>
      <c r="U73" s="42"/>
    </row>
    <row r="74" spans="5:21" ht="12.75">
      <c r="E74" s="39" t="s">
        <v>44</v>
      </c>
      <c r="F74" s="36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8"/>
      <c r="S74" s="28" t="s">
        <v>54</v>
      </c>
      <c r="T74" s="28"/>
      <c r="U74" s="87">
        <v>3.507</v>
      </c>
    </row>
    <row r="75" spans="5:21" ht="12.75">
      <c r="E75" s="41" t="s">
        <v>19</v>
      </c>
      <c r="F75" s="108" t="s">
        <v>93</v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0"/>
      <c r="S75" s="43" t="s">
        <v>65</v>
      </c>
      <c r="T75" s="43">
        <v>0.01</v>
      </c>
      <c r="U75" s="42"/>
    </row>
    <row r="76" spans="5:22" ht="12.75">
      <c r="E76" s="39" t="s">
        <v>44</v>
      </c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8"/>
      <c r="S76" s="28" t="s">
        <v>54</v>
      </c>
      <c r="T76" s="28"/>
      <c r="U76" s="87">
        <v>0.367</v>
      </c>
      <c r="V76" t="s">
        <v>92</v>
      </c>
    </row>
    <row r="79" spans="7:10" ht="12.75">
      <c r="G79" s="16"/>
      <c r="H79" s="40" t="s">
        <v>83</v>
      </c>
      <c r="I79" s="16"/>
      <c r="J79" s="40" t="s">
        <v>84</v>
      </c>
    </row>
    <row r="80" spans="7:10" ht="12.75">
      <c r="G80" s="16"/>
      <c r="H80" s="16"/>
      <c r="I80" s="16"/>
      <c r="J80" s="16"/>
    </row>
    <row r="81" spans="7:10" ht="12.75">
      <c r="G81" s="16" t="s">
        <v>85</v>
      </c>
      <c r="H81" s="16">
        <v>10455</v>
      </c>
      <c r="I81" s="16"/>
      <c r="J81" s="16">
        <v>1494.6</v>
      </c>
    </row>
    <row r="82" spans="7:10" ht="12.75">
      <c r="G82" s="16" t="s">
        <v>86</v>
      </c>
      <c r="H82" s="16">
        <v>6479.55</v>
      </c>
      <c r="I82" s="16"/>
      <c r="J82" s="16">
        <v>2000</v>
      </c>
    </row>
    <row r="83" spans="7:10" ht="12.75">
      <c r="G83" s="16" t="s">
        <v>87</v>
      </c>
      <c r="H83" s="16">
        <v>12959.1</v>
      </c>
      <c r="I83" s="16"/>
      <c r="J83" s="16">
        <v>2000.31</v>
      </c>
    </row>
    <row r="84" spans="7:10" ht="12.75">
      <c r="G84" s="16" t="s">
        <v>89</v>
      </c>
      <c r="H84" s="16">
        <v>6479.55</v>
      </c>
      <c r="I84" s="16"/>
      <c r="J84" s="16">
        <v>3493</v>
      </c>
    </row>
    <row r="85" spans="7:10" ht="12.75">
      <c r="G85" s="40" t="s">
        <v>44</v>
      </c>
      <c r="H85" s="40">
        <f>SUM(H81:H84)</f>
        <v>36373.200000000004</v>
      </c>
      <c r="I85" s="16"/>
      <c r="J85" s="40">
        <f>SUM(J81:J84)</f>
        <v>8987.91</v>
      </c>
    </row>
  </sheetData>
  <sheetProtection/>
  <mergeCells count="38">
    <mergeCell ref="F75:R75"/>
    <mergeCell ref="F67:R67"/>
    <mergeCell ref="F63:R63"/>
    <mergeCell ref="F64:R64"/>
    <mergeCell ref="F73:R73"/>
    <mergeCell ref="F69:R69"/>
    <mergeCell ref="F71:R71"/>
    <mergeCell ref="F48:R48"/>
    <mergeCell ref="F66:R66"/>
    <mergeCell ref="F59:R59"/>
    <mergeCell ref="F51:R51"/>
    <mergeCell ref="F53:R53"/>
    <mergeCell ref="F55:R55"/>
    <mergeCell ref="F57:R57"/>
    <mergeCell ref="F61:R61"/>
    <mergeCell ref="F49:R49"/>
    <mergeCell ref="E28:U28"/>
    <mergeCell ref="F32:R32"/>
    <mergeCell ref="F35:R35"/>
    <mergeCell ref="F36:R36"/>
    <mergeCell ref="F33:R33"/>
    <mergeCell ref="F34:R34"/>
    <mergeCell ref="E31:T31"/>
    <mergeCell ref="F40:R40"/>
    <mergeCell ref="F47:R47"/>
    <mergeCell ref="F37:R37"/>
    <mergeCell ref="F42:R42"/>
    <mergeCell ref="F43:R43"/>
    <mergeCell ref="F45:R45"/>
    <mergeCell ref="F39:R39"/>
    <mergeCell ref="F38:R38"/>
    <mergeCell ref="F46:R46"/>
    <mergeCell ref="F41:R41"/>
    <mergeCell ref="I4:I5"/>
    <mergeCell ref="M4:R4"/>
    <mergeCell ref="E3:U3"/>
    <mergeCell ref="E4:G4"/>
    <mergeCell ref="S4:S5"/>
  </mergeCells>
  <printOptions/>
  <pageMargins left="0.16" right="0.16" top="0.39" bottom="0.27" header="0.27" footer="0.15"/>
  <pageSetup horizontalDpi="600" verticalDpi="600" orientation="landscape" paperSize="9" scale="87" r:id="rId3"/>
  <rowBreaks count="1" manualBreakCount="1">
    <brk id="76" min="4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2013-11-15T07:20:40Z</cp:lastPrinted>
  <dcterms:created xsi:type="dcterms:W3CDTF">2007-02-04T12:22:59Z</dcterms:created>
  <dcterms:modified xsi:type="dcterms:W3CDTF">2014-03-25T04:25:19Z</dcterms:modified>
  <cp:category/>
  <cp:version/>
  <cp:contentType/>
  <cp:contentStatus/>
</cp:coreProperties>
</file>