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225" windowHeight="5055" activeTab="0"/>
  </bookViews>
  <sheets>
    <sheet name="2012" sheetId="1" r:id="rId1"/>
  </sheets>
  <definedNames>
    <definedName name="_xlnm.Print_Area" localSheetId="0">'2012'!$A$3:$Q$24</definedName>
  </definedNames>
  <calcPr fullCalcOnLoad="1" refMode="R1C1"/>
</workbook>
</file>

<file path=xl/comments1.xml><?xml version="1.0" encoding="utf-8"?>
<comments xmlns="http://schemas.openxmlformats.org/spreadsheetml/2006/main">
  <authors>
    <author>user1</author>
  </authors>
  <commentList>
    <comment ref="M15" authorId="0">
      <text>
        <r>
          <rPr>
            <b/>
            <sz val="8"/>
            <rFont val="Tahoma"/>
            <family val="2"/>
          </rPr>
          <t>user1:</t>
        </r>
        <r>
          <rPr>
            <sz val="8"/>
            <rFont val="Tahoma"/>
            <family val="2"/>
          </rPr>
          <t xml:space="preserve">
разовая премия 3500+51%(1785)=5285
Материалы:
лампы-37-50 (5шт)
выкл.29-30(1)
првод 75 (10м)
розетка 29-50(1)
краска 3,6 кг=428руб
краска-3,6=434 руб
известь-4кг=48руб.
Вода полив=810 руб.</t>
        </r>
      </text>
    </comment>
    <comment ref="T12" authorId="0">
      <text>
        <r>
          <rPr>
            <b/>
            <sz val="8"/>
            <rFont val="Tahoma"/>
            <family val="2"/>
          </rPr>
          <t>user1:</t>
        </r>
        <r>
          <rPr>
            <sz val="8"/>
            <rFont val="Tahoma"/>
            <family val="2"/>
          </rPr>
          <t xml:space="preserve">
август 2012</t>
        </r>
      </text>
    </comment>
    <comment ref="M10" authorId="0">
      <text>
        <r>
          <rPr>
            <b/>
            <sz val="8"/>
            <rFont val="Tahoma"/>
            <family val="2"/>
          </rPr>
          <t>user1:</t>
        </r>
        <r>
          <rPr>
            <sz val="8"/>
            <rFont val="Tahoma"/>
            <family val="2"/>
          </rPr>
          <t xml:space="preserve">
839-полив</t>
        </r>
      </text>
    </comment>
    <comment ref="M17" authorId="0">
      <text>
        <r>
          <rPr>
            <b/>
            <sz val="8"/>
            <rFont val="Tahoma"/>
            <family val="2"/>
          </rPr>
          <t>user1:</t>
        </r>
        <r>
          <rPr>
            <sz val="8"/>
            <rFont val="Tahoma"/>
            <family val="2"/>
          </rPr>
          <t xml:space="preserve">
588,59 овсид. водомера</t>
        </r>
      </text>
    </comment>
    <comment ref="M18" authorId="0">
      <text>
        <r>
          <rPr>
            <b/>
            <sz val="8"/>
            <rFont val="Tahoma"/>
            <family val="2"/>
          </rPr>
          <t>user1:</t>
        </r>
        <r>
          <rPr>
            <sz val="8"/>
            <rFont val="Tahoma"/>
            <family val="2"/>
          </rPr>
          <t xml:space="preserve">
500 - песок</t>
        </r>
      </text>
    </comment>
    <comment ref="I15" authorId="0">
      <text>
        <r>
          <rPr>
            <b/>
            <sz val="8"/>
            <rFont val="Tahoma"/>
            <family val="2"/>
          </rPr>
          <t>user1:</t>
        </r>
        <r>
          <rPr>
            <sz val="8"/>
            <rFont val="Tahoma"/>
            <family val="2"/>
          </rPr>
          <t xml:space="preserve">
ИЗМЕНЕНО
зачет производится по 22 кв-ре</t>
        </r>
      </text>
    </comment>
    <comment ref="D20" authorId="0">
      <text>
        <r>
          <rPr>
            <b/>
            <sz val="8"/>
            <rFont val="Tahoma"/>
            <family val="2"/>
          </rPr>
          <t>user1:</t>
        </r>
        <r>
          <rPr>
            <sz val="8"/>
            <rFont val="Tahoma"/>
            <family val="2"/>
          </rPr>
          <t xml:space="preserve">
ростелеком 600р. в мес.</t>
        </r>
      </text>
    </comment>
  </commentList>
</comments>
</file>

<file path=xl/sharedStrings.xml><?xml version="1.0" encoding="utf-8"?>
<sst xmlns="http://schemas.openxmlformats.org/spreadsheetml/2006/main" count="218" uniqueCount="121">
  <si>
    <t>сентябрь</t>
  </si>
  <si>
    <t>октябрь</t>
  </si>
  <si>
    <t>ноябрь</t>
  </si>
  <si>
    <t xml:space="preserve">Остаток </t>
  </si>
  <si>
    <t xml:space="preserve">Поступило </t>
  </si>
  <si>
    <t xml:space="preserve">Оплата </t>
  </si>
  <si>
    <t>ЕРКЦ</t>
  </si>
  <si>
    <t>Налог</t>
  </si>
  <si>
    <t>Ремонт</t>
  </si>
  <si>
    <t xml:space="preserve">сметы </t>
  </si>
  <si>
    <t>Площадь</t>
  </si>
  <si>
    <t xml:space="preserve">Кол-во </t>
  </si>
  <si>
    <t>Электро-</t>
  </si>
  <si>
    <t>энергия</t>
  </si>
  <si>
    <t>тер.</t>
  </si>
  <si>
    <t>квар.</t>
  </si>
  <si>
    <t>на конец</t>
  </si>
  <si>
    <t>Расходы</t>
  </si>
  <si>
    <t>Содержание</t>
  </si>
  <si>
    <t>договор ав.</t>
  </si>
  <si>
    <t>Разное</t>
  </si>
  <si>
    <t>декабрь</t>
  </si>
  <si>
    <t>январь</t>
  </si>
  <si>
    <t>февраль</t>
  </si>
  <si>
    <t>март</t>
  </si>
  <si>
    <t>эксплуатац.</t>
  </si>
  <si>
    <t>ремонт</t>
  </si>
  <si>
    <t>содер.</t>
  </si>
  <si>
    <t>итого</t>
  </si>
  <si>
    <t>май</t>
  </si>
  <si>
    <t>м</t>
  </si>
  <si>
    <t>я</t>
  </si>
  <si>
    <t>849-полив</t>
  </si>
  <si>
    <t>ап</t>
  </si>
  <si>
    <t>ит</t>
  </si>
  <si>
    <t>ма</t>
  </si>
  <si>
    <t>Месяц</t>
  </si>
  <si>
    <t>Наименование работ</t>
  </si>
  <si>
    <t>ед. изм.</t>
  </si>
  <si>
    <t>кол-во</t>
  </si>
  <si>
    <t>сумма</t>
  </si>
  <si>
    <t>шт</t>
  </si>
  <si>
    <t>ИТОГО</t>
  </si>
  <si>
    <t>Сварка внутренних трубопроводов из стальных труб диаметром до 20 мм</t>
  </si>
  <si>
    <t>Прокладка трубопроводов канализации из полиэтиленовых труб диаметром 100 мм</t>
  </si>
  <si>
    <t>Разборка трубопроводов из чугунных канализационных труб диамером 100 мм</t>
  </si>
  <si>
    <t>Разборка трубопроводов из водогазанапорных труб диамером 32 мм</t>
  </si>
  <si>
    <t>Смена внутренних трубопроводов из стальных труб диаметром до 20 мм</t>
  </si>
  <si>
    <t>3,170</t>
  </si>
  <si>
    <t>Перечень выполненных работ по сметам за 2012 год по дому Дзержинского 21,1</t>
  </si>
  <si>
    <t>июнь</t>
  </si>
  <si>
    <t>Ген. директор ООО "Георгиевск - ЖЭУ"                                            Никишина И.М.</t>
  </si>
  <si>
    <t>кв.82</t>
  </si>
  <si>
    <t>Очистка канализационной сети: внутренней</t>
  </si>
  <si>
    <t>100м</t>
  </si>
  <si>
    <t>июль</t>
  </si>
  <si>
    <t>Смена существующих рулонных кровель на покрытия из направляемых материалов: в два слоя</t>
  </si>
  <si>
    <t>100м2</t>
  </si>
  <si>
    <t>кв.14</t>
  </si>
  <si>
    <t>кв.51</t>
  </si>
  <si>
    <t>август</t>
  </si>
  <si>
    <t>Смена внутренних трубопроводов из стальных труб диаметром до 100 мм</t>
  </si>
  <si>
    <t>Смена внутренних трубопроводов из стальных труб диаметром до 25 мм</t>
  </si>
  <si>
    <t>Смена сгонов у трубопроводов диаметром: до 32 мм</t>
  </si>
  <si>
    <t>100сгонов</t>
  </si>
  <si>
    <t>Гидравлическое испытание трубопроводов систем отопления, водопровода и горячего водоснабжения диаметром: до 50 мм</t>
  </si>
  <si>
    <t>Установка вентилей, задвижек, затворов, клапанов обратных, кранов проходных  на трубопроводах из стальных труб диаметром: до 50 мм</t>
  </si>
  <si>
    <t>1 шт</t>
  </si>
  <si>
    <t>1шт</t>
  </si>
  <si>
    <t>1 узел</t>
  </si>
  <si>
    <t>разовая премия 3500+51%(1785)=5285</t>
  </si>
  <si>
    <t>Материалы:</t>
  </si>
  <si>
    <t>лампы-37-50 (5шт)</t>
  </si>
  <si>
    <t>выкл.29-30(1)</t>
  </si>
  <si>
    <t>розетка 29-50(1)</t>
  </si>
  <si>
    <t>краска 3,6 кг=428руб</t>
  </si>
  <si>
    <t>краска-3,6=434 руб</t>
  </si>
  <si>
    <t>Примечание</t>
  </si>
  <si>
    <t>провод 75 (10м)</t>
  </si>
  <si>
    <t>Исправлено в разном 22.10</t>
  </si>
  <si>
    <t>Линокром</t>
  </si>
  <si>
    <t>м2</t>
  </si>
  <si>
    <t>Ремонт отдельными местами рулонного покрытия с промазкой: битумными составами с заменой 2 слоев</t>
  </si>
  <si>
    <t>тыс. руб.</t>
  </si>
  <si>
    <t>кв.89</t>
  </si>
  <si>
    <t>Ремонт отдельными местами рулонного покрытия с промазкой: битумными составами с заменой 1 слоя</t>
  </si>
  <si>
    <t>кв.61</t>
  </si>
  <si>
    <t>Смена сгонов у трубопроводов диаметром: до 20 мм</t>
  </si>
  <si>
    <t>Смена: пробко-спускных кранов</t>
  </si>
  <si>
    <t>100шт</t>
  </si>
  <si>
    <t xml:space="preserve"> </t>
  </si>
  <si>
    <t>Монтаж конструкций дверей, люков, лазов</t>
  </si>
  <si>
    <t>1т кон-ций</t>
  </si>
  <si>
    <t>10 м тр-да</t>
  </si>
  <si>
    <t>Изоляция трубопроводов изделиями из вспененного каучука ("Армофлекс"), вспененного полиэтилена ("Термофлекс"): пластинами (плитами)</t>
  </si>
  <si>
    <t>Провод двух- и трехжильный с разделительным основанием по стенам и потолкам, прокладываемый по основаниям: кирпичным (заземление)</t>
  </si>
  <si>
    <t>Прокладка трубопроводов водоснабжения из напорных полиэтиленовых труб низкого давления среднего типа наружным диаметром: 20 мм</t>
  </si>
  <si>
    <t>100 м тр-да</t>
  </si>
  <si>
    <t>100 отв.</t>
  </si>
  <si>
    <t>Прокладка трубопроводов водоснабжения из напорных полиэтиленовых труб низкого давления среднего типа наружным диаметром: 32 мм</t>
  </si>
  <si>
    <t>100м тр-да</t>
  </si>
  <si>
    <t>Пробивка отверстий в кирпичных стенах для водогазопроводных труб вручную при толщине стен: в 1,5 кирпича</t>
  </si>
  <si>
    <t>кв. 76</t>
  </si>
  <si>
    <t>Прокладка трубопроводов канализации из полиэтиленовых труб высокой плотности диаметром: 100 мм</t>
  </si>
  <si>
    <t>ростелеком</t>
  </si>
  <si>
    <t>разное:</t>
  </si>
  <si>
    <t>полив</t>
  </si>
  <si>
    <t>освид. водомера</t>
  </si>
  <si>
    <t>песок</t>
  </si>
  <si>
    <t>известь-4кг=48руб.</t>
  </si>
  <si>
    <t>Вода полив=810 руб.</t>
  </si>
  <si>
    <t>Учет доходов и расходов по Дзержинского 21,1 на 2012 год</t>
  </si>
  <si>
    <t>стояк х/в и г/в с подвала по 5 этаж</t>
  </si>
  <si>
    <t>6 подъезд</t>
  </si>
  <si>
    <t>кв.88</t>
  </si>
  <si>
    <t>2 подъезд</t>
  </si>
  <si>
    <t>отопление 3 подъезд</t>
  </si>
  <si>
    <t>отопление и г.в. 48-60 кв.</t>
  </si>
  <si>
    <t>Прокладка трубопроводов низкого давления диаметром: 32мм</t>
  </si>
  <si>
    <t>кв.29</t>
  </si>
  <si>
    <t>Установка водомерных узлов, поставляемых на место монтажа собранными в блоки, без обводной линии диаметром ввода: до 65мм, диаметром водомера до 40 мм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</si>
</sst>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  <numFmt numFmtId="166" formatCode="[$-FC19]d\ mmmm\ yyyy\ &quot;г.&quot;"/>
    <numFmt numFmtId="167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64" fontId="1" fillId="4" borderId="10" xfId="0" applyNumberFormat="1" applyFont="1" applyFill="1" applyBorder="1" applyAlignment="1">
      <alignment/>
    </xf>
    <xf numFmtId="164" fontId="1" fillId="32" borderId="10" xfId="0" applyNumberFormat="1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1" fontId="1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1" xfId="0" applyNumberFormat="1" applyFont="1" applyFill="1" applyBorder="1" applyAlignment="1">
      <alignment/>
    </xf>
    <xf numFmtId="2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1" fontId="1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7" fontId="1" fillId="33" borderId="10" xfId="0" applyNumberFormat="1" applyFont="1" applyFill="1" applyBorder="1" applyAlignment="1">
      <alignment horizontal="left"/>
    </xf>
    <xf numFmtId="1" fontId="1" fillId="33" borderId="10" xfId="0" applyNumberFormat="1" applyFont="1" applyFill="1" applyBorder="1" applyAlignment="1">
      <alignment horizontal="left"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14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2" fontId="1" fillId="2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 horizontal="left"/>
    </xf>
    <xf numFmtId="0" fontId="2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0" fillId="33" borderId="0" xfId="0" applyFill="1" applyAlignment="1">
      <alignment/>
    </xf>
    <xf numFmtId="2" fontId="0" fillId="33" borderId="12" xfId="0" applyNumberFormat="1" applyFill="1" applyBorder="1" applyAlignment="1">
      <alignment horizontal="left"/>
    </xf>
    <xf numFmtId="2" fontId="0" fillId="33" borderId="15" xfId="0" applyNumberForma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49" fontId="2" fillId="33" borderId="0" xfId="0" applyNumberFormat="1" applyFont="1" applyFill="1" applyAlignment="1">
      <alignment horizontal="right"/>
    </xf>
    <xf numFmtId="164" fontId="1" fillId="5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164" fontId="1" fillId="33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2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164" fontId="1" fillId="4" borderId="14" xfId="0" applyNumberFormat="1" applyFont="1" applyFill="1" applyBorder="1" applyAlignment="1">
      <alignment/>
    </xf>
    <xf numFmtId="2" fontId="1" fillId="5" borderId="18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2" fontId="2" fillId="33" borderId="15" xfId="0" applyNumberFormat="1" applyFont="1" applyFill="1" applyBorder="1" applyAlignment="1">
      <alignment/>
    </xf>
    <xf numFmtId="2" fontId="1" fillId="2" borderId="19" xfId="0" applyNumberFormat="1" applyFont="1" applyFill="1" applyBorder="1" applyAlignment="1">
      <alignment/>
    </xf>
    <xf numFmtId="164" fontId="1" fillId="33" borderId="20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2" fillId="34" borderId="10" xfId="0" applyNumberFormat="1" applyFont="1" applyFill="1" applyBorder="1" applyAlignment="1">
      <alignment/>
    </xf>
    <xf numFmtId="0" fontId="2" fillId="35" borderId="10" xfId="0" applyNumberFormat="1" applyFont="1" applyFill="1" applyBorder="1" applyAlignment="1">
      <alignment/>
    </xf>
    <xf numFmtId="164" fontId="1" fillId="5" borderId="22" xfId="0" applyNumberFormat="1" applyFont="1" applyFill="1" applyBorder="1" applyAlignment="1">
      <alignment/>
    </xf>
    <xf numFmtId="167" fontId="2" fillId="32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7" fontId="2" fillId="5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2" xfId="0" applyNumberFormat="1" applyFont="1" applyFill="1" applyBorder="1" applyAlignment="1">
      <alignment horizontal="left"/>
    </xf>
    <xf numFmtId="2" fontId="0" fillId="0" borderId="15" xfId="0" applyNumberFormat="1" applyFont="1" applyFill="1" applyBorder="1" applyAlignment="1">
      <alignment horizontal="left"/>
    </xf>
    <xf numFmtId="2" fontId="0" fillId="0" borderId="19" xfId="0" applyNumberFormat="1" applyFont="1" applyFill="1" applyBorder="1" applyAlignment="1">
      <alignment horizontal="left"/>
    </xf>
    <xf numFmtId="2" fontId="0" fillId="0" borderId="12" xfId="0" applyNumberFormat="1" applyBorder="1" applyAlignment="1">
      <alignment horizontal="left"/>
    </xf>
    <xf numFmtId="2" fontId="0" fillId="0" borderId="15" xfId="0" applyNumberFormat="1" applyBorder="1" applyAlignment="1">
      <alignment horizontal="left"/>
    </xf>
    <xf numFmtId="2" fontId="0" fillId="0" borderId="19" xfId="0" applyNumberFormat="1" applyBorder="1" applyAlignment="1">
      <alignment horizontal="left"/>
    </xf>
    <xf numFmtId="2" fontId="0" fillId="0" borderId="12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2" xfId="0" applyNumberFormat="1" applyBorder="1" applyAlignment="1">
      <alignment horizontal="left" wrapText="1"/>
    </xf>
    <xf numFmtId="2" fontId="0" fillId="0" borderId="15" xfId="0" applyNumberFormat="1" applyBorder="1" applyAlignment="1">
      <alignment horizontal="left" wrapText="1"/>
    </xf>
    <xf numFmtId="2" fontId="0" fillId="0" borderId="19" xfId="0" applyNumberForma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2" fontId="0" fillId="33" borderId="0" xfId="0" applyNumberFormat="1" applyFill="1" applyAlignment="1">
      <alignment horizontal="center"/>
    </xf>
    <xf numFmtId="2" fontId="2" fillId="35" borderId="23" xfId="0" applyNumberFormat="1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left"/>
    </xf>
    <xf numFmtId="2" fontId="0" fillId="0" borderId="15" xfId="0" applyNumberFormat="1" applyFont="1" applyBorder="1" applyAlignment="1">
      <alignment horizontal="left"/>
    </xf>
    <xf numFmtId="2" fontId="0" fillId="0" borderId="19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center"/>
    </xf>
    <xf numFmtId="2" fontId="2" fillId="4" borderId="12" xfId="0" applyNumberFormat="1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left" wrapText="1"/>
    </xf>
    <xf numFmtId="2" fontId="0" fillId="0" borderId="15" xfId="0" applyNumberFormat="1" applyFont="1" applyFill="1" applyBorder="1" applyAlignment="1">
      <alignment horizontal="left" wrapText="1"/>
    </xf>
    <xf numFmtId="2" fontId="0" fillId="0" borderId="19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U101"/>
  <sheetViews>
    <sheetView tabSelected="1" zoomScalePageLayoutView="0" workbookViewId="0" topLeftCell="A1">
      <selection activeCell="E94" sqref="E94"/>
    </sheetView>
  </sheetViews>
  <sheetFormatPr defaultColWidth="9.00390625" defaultRowHeight="12.75"/>
  <cols>
    <col min="1" max="1" width="1.00390625" style="0" customWidth="1"/>
    <col min="2" max="2" width="1.00390625" style="3" customWidth="1"/>
    <col min="3" max="3" width="1.37890625" style="2" customWidth="1"/>
    <col min="4" max="4" width="11.375" style="1" customWidth="1"/>
    <col min="5" max="5" width="10.375" style="1" customWidth="1"/>
    <col min="6" max="6" width="11.25390625" style="1" customWidth="1"/>
    <col min="7" max="7" width="9.00390625" style="1" customWidth="1"/>
    <col min="8" max="8" width="10.375" style="1" customWidth="1"/>
    <col min="9" max="9" width="10.00390625" style="1" customWidth="1"/>
    <col min="10" max="10" width="9.75390625" style="1" customWidth="1"/>
    <col min="11" max="11" width="9.875" style="1" customWidth="1"/>
    <col min="12" max="12" width="10.125" style="1" customWidth="1"/>
    <col min="13" max="13" width="8.875" style="1" customWidth="1"/>
    <col min="14" max="14" width="9.75390625" style="1" customWidth="1"/>
    <col min="15" max="15" width="11.25390625" style="1" customWidth="1"/>
    <col min="16" max="16" width="10.875" style="0" customWidth="1"/>
    <col min="17" max="17" width="10.625" style="0" customWidth="1"/>
  </cols>
  <sheetData>
    <row r="1" spans="1:19" ht="12.75">
      <c r="A1" s="7"/>
      <c r="B1" s="7"/>
      <c r="C1" s="22"/>
      <c r="D1" s="23"/>
      <c r="E1" s="23"/>
      <c r="F1" s="23"/>
      <c r="G1" s="23"/>
      <c r="H1" s="23"/>
      <c r="I1" s="23"/>
      <c r="J1" s="23" t="s">
        <v>90</v>
      </c>
      <c r="K1" s="23"/>
      <c r="L1" s="23"/>
      <c r="M1" s="23"/>
      <c r="N1" s="23"/>
      <c r="O1" s="23"/>
      <c r="P1" s="25"/>
      <c r="Q1" s="25"/>
      <c r="R1" s="25"/>
      <c r="S1" s="7"/>
    </row>
    <row r="2" spans="1:19" ht="12.75">
      <c r="A2" s="7"/>
      <c r="B2" s="7"/>
      <c r="C2" s="2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5"/>
      <c r="Q2" s="25"/>
      <c r="R2" s="25"/>
      <c r="S2" s="7"/>
    </row>
    <row r="3" spans="1:19" ht="12.75">
      <c r="A3" s="7"/>
      <c r="B3" s="7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5"/>
      <c r="Q3" s="25"/>
      <c r="R3" s="25"/>
      <c r="S3" s="7"/>
    </row>
    <row r="4" spans="4:17" ht="12.75">
      <c r="D4" s="97" t="s">
        <v>111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spans="1:17" ht="12.75">
      <c r="A5" s="7"/>
      <c r="B5" s="8" t="s">
        <v>10</v>
      </c>
      <c r="C5" s="9" t="s">
        <v>11</v>
      </c>
      <c r="D5" s="96" t="s">
        <v>4</v>
      </c>
      <c r="E5" s="96"/>
      <c r="F5" s="96"/>
      <c r="G5" s="10" t="s">
        <v>5</v>
      </c>
      <c r="H5" s="75" t="s">
        <v>7</v>
      </c>
      <c r="I5" s="10" t="s">
        <v>18</v>
      </c>
      <c r="J5" s="11" t="s">
        <v>12</v>
      </c>
      <c r="K5" s="12" t="s">
        <v>8</v>
      </c>
      <c r="L5" s="72" t="s">
        <v>18</v>
      </c>
      <c r="M5" s="73"/>
      <c r="N5" s="74"/>
      <c r="O5" s="75" t="s">
        <v>17</v>
      </c>
      <c r="P5" s="11" t="s">
        <v>3</v>
      </c>
      <c r="Q5" s="6"/>
    </row>
    <row r="6" spans="1:17" ht="13.5" thickBot="1">
      <c r="A6" s="7"/>
      <c r="B6" s="13"/>
      <c r="C6" s="14" t="s">
        <v>15</v>
      </c>
      <c r="D6" s="15" t="s">
        <v>27</v>
      </c>
      <c r="E6" s="15" t="s">
        <v>26</v>
      </c>
      <c r="F6" s="15" t="s">
        <v>28</v>
      </c>
      <c r="G6" s="15" t="s">
        <v>6</v>
      </c>
      <c r="H6" s="76"/>
      <c r="I6" s="15" t="s">
        <v>14</v>
      </c>
      <c r="J6" s="15" t="s">
        <v>13</v>
      </c>
      <c r="K6" s="10" t="s">
        <v>9</v>
      </c>
      <c r="L6" s="16" t="s">
        <v>19</v>
      </c>
      <c r="M6" s="15" t="s">
        <v>20</v>
      </c>
      <c r="N6" s="15" t="s">
        <v>25</v>
      </c>
      <c r="O6" s="76"/>
      <c r="P6" s="13" t="s">
        <v>16</v>
      </c>
      <c r="Q6" s="6"/>
    </row>
    <row r="7" spans="1:17" ht="13.5" thickBot="1">
      <c r="A7" s="7"/>
      <c r="B7" s="13"/>
      <c r="C7" s="14"/>
      <c r="D7" s="15"/>
      <c r="E7" s="52"/>
      <c r="F7" s="55">
        <v>-111298.69</v>
      </c>
      <c r="G7" s="53"/>
      <c r="H7" s="24"/>
      <c r="I7" s="15"/>
      <c r="J7" s="15"/>
      <c r="K7" s="10"/>
      <c r="L7" s="16"/>
      <c r="M7" s="15"/>
      <c r="N7" s="15"/>
      <c r="O7" s="24"/>
      <c r="P7" s="13"/>
      <c r="Q7" s="44">
        <v>139421.41</v>
      </c>
    </row>
    <row r="8" spans="1:18" ht="12.75">
      <c r="A8" s="20"/>
      <c r="B8" s="20" t="s">
        <v>31</v>
      </c>
      <c r="C8" s="21"/>
      <c r="D8" s="4">
        <v>24423.65</v>
      </c>
      <c r="E8" s="4">
        <v>12116.75</v>
      </c>
      <c r="F8" s="54">
        <f aca="true" t="shared" si="0" ref="F8:F20">SUM(D8:E8)</f>
        <v>36540.4</v>
      </c>
      <c r="G8" s="5">
        <f aca="true" t="shared" si="1" ref="G8:G19">SUM(F8*0.03)</f>
        <v>1096.212</v>
      </c>
      <c r="H8" s="5">
        <f aca="true" t="shared" si="2" ref="H8:H20">SUM(F8*0.06)</f>
        <v>2192.424</v>
      </c>
      <c r="I8" s="5">
        <v>5531.4</v>
      </c>
      <c r="J8" s="5">
        <v>0</v>
      </c>
      <c r="K8" s="5">
        <v>3347</v>
      </c>
      <c r="L8" s="5">
        <v>4699.4</v>
      </c>
      <c r="M8" s="5">
        <v>3397</v>
      </c>
      <c r="N8" s="5">
        <f aca="true" t="shared" si="3" ref="N8:N20">SUM(F8*0.15)</f>
        <v>5481.06</v>
      </c>
      <c r="O8" s="5">
        <f aca="true" t="shared" si="4" ref="O8:O20">SUM(G8:N8)</f>
        <v>25744.496000000003</v>
      </c>
      <c r="P8" s="19"/>
      <c r="Q8" s="26">
        <v>4042.2</v>
      </c>
      <c r="R8" s="7"/>
    </row>
    <row r="9" spans="1:18" ht="12.75">
      <c r="A9" s="20" t="s">
        <v>23</v>
      </c>
      <c r="B9" s="20"/>
      <c r="C9" s="21"/>
      <c r="D9" s="4">
        <v>19896.11</v>
      </c>
      <c r="E9" s="4">
        <v>9692.96</v>
      </c>
      <c r="F9" s="4">
        <f t="shared" si="0"/>
        <v>29589.07</v>
      </c>
      <c r="G9" s="5">
        <f t="shared" si="1"/>
        <v>887.6721</v>
      </c>
      <c r="H9" s="5">
        <f t="shared" si="2"/>
        <v>1775.3442</v>
      </c>
      <c r="I9" s="5">
        <v>5531.4</v>
      </c>
      <c r="J9" s="5">
        <v>0</v>
      </c>
      <c r="K9" s="5">
        <v>356</v>
      </c>
      <c r="L9" s="5">
        <v>4699.4</v>
      </c>
      <c r="M9" s="5">
        <v>3397</v>
      </c>
      <c r="N9" s="5">
        <f t="shared" si="3"/>
        <v>4438.3605</v>
      </c>
      <c r="O9" s="5">
        <f t="shared" si="4"/>
        <v>21085.176799999997</v>
      </c>
      <c r="P9" s="19"/>
      <c r="Q9" s="26">
        <v>3174.62</v>
      </c>
      <c r="R9" s="7"/>
    </row>
    <row r="10" spans="1:18" ht="12.75">
      <c r="A10" s="20" t="s">
        <v>30</v>
      </c>
      <c r="B10" s="20"/>
      <c r="C10" s="21"/>
      <c r="D10" s="4">
        <v>28035.38</v>
      </c>
      <c r="E10" s="4">
        <v>14374.12</v>
      </c>
      <c r="F10" s="4">
        <f t="shared" si="0"/>
        <v>42409.5</v>
      </c>
      <c r="G10" s="5">
        <f t="shared" si="1"/>
        <v>1272.2849999999999</v>
      </c>
      <c r="H10" s="5">
        <f t="shared" si="2"/>
        <v>2544.5699999999997</v>
      </c>
      <c r="I10" s="5">
        <v>5531.4</v>
      </c>
      <c r="J10" s="5">
        <v>0</v>
      </c>
      <c r="K10" s="5">
        <v>0</v>
      </c>
      <c r="L10" s="5">
        <v>4699.4</v>
      </c>
      <c r="M10" s="5">
        <v>4246</v>
      </c>
      <c r="N10" s="5">
        <f t="shared" si="3"/>
        <v>6361.425</v>
      </c>
      <c r="O10" s="5">
        <f t="shared" si="4"/>
        <v>24655.079999999998</v>
      </c>
      <c r="P10" s="19"/>
      <c r="Q10" s="26">
        <v>4338.58</v>
      </c>
      <c r="R10" s="7" t="s">
        <v>32</v>
      </c>
    </row>
    <row r="11" spans="1:17" ht="12.75">
      <c r="A11" s="20" t="s">
        <v>33</v>
      </c>
      <c r="B11" s="20"/>
      <c r="C11" s="21"/>
      <c r="D11" s="4">
        <v>21260.59</v>
      </c>
      <c r="E11" s="4">
        <v>10941.74</v>
      </c>
      <c r="F11" s="4">
        <f t="shared" si="0"/>
        <v>32202.33</v>
      </c>
      <c r="G11" s="5">
        <f t="shared" si="1"/>
        <v>966.0699</v>
      </c>
      <c r="H11" s="5">
        <f t="shared" si="2"/>
        <v>1932.1398</v>
      </c>
      <c r="I11" s="5">
        <v>5531.4</v>
      </c>
      <c r="J11" s="5">
        <v>0</v>
      </c>
      <c r="K11" s="5">
        <v>0</v>
      </c>
      <c r="L11" s="5">
        <v>4699.4</v>
      </c>
      <c r="M11" s="5">
        <v>3397</v>
      </c>
      <c r="N11" s="5">
        <f t="shared" si="3"/>
        <v>4830.3495</v>
      </c>
      <c r="O11" s="5">
        <f t="shared" si="4"/>
        <v>21356.3592</v>
      </c>
      <c r="P11" s="19"/>
      <c r="Q11" s="26">
        <v>3525.8</v>
      </c>
    </row>
    <row r="12" spans="1:20" ht="12.75">
      <c r="A12" s="20" t="s">
        <v>35</v>
      </c>
      <c r="B12" s="20"/>
      <c r="C12" s="21"/>
      <c r="D12" s="4">
        <v>27604.69</v>
      </c>
      <c r="E12" s="4">
        <v>13616.61</v>
      </c>
      <c r="F12" s="4">
        <f t="shared" si="0"/>
        <v>41221.3</v>
      </c>
      <c r="G12" s="5">
        <f t="shared" si="1"/>
        <v>1236.6390000000001</v>
      </c>
      <c r="H12" s="5">
        <f t="shared" si="2"/>
        <v>2473.2780000000002</v>
      </c>
      <c r="I12" s="5">
        <v>5531.4</v>
      </c>
      <c r="J12" s="5">
        <v>0</v>
      </c>
      <c r="K12" s="5">
        <v>699</v>
      </c>
      <c r="L12" s="5">
        <v>4699.4</v>
      </c>
      <c r="M12" s="5">
        <v>3397</v>
      </c>
      <c r="N12" s="5">
        <f t="shared" si="3"/>
        <v>6183.195000000001</v>
      </c>
      <c r="O12" s="5">
        <f t="shared" si="4"/>
        <v>24219.911999999997</v>
      </c>
      <c r="P12" s="19"/>
      <c r="Q12" s="26">
        <v>4532</v>
      </c>
      <c r="T12" t="s">
        <v>77</v>
      </c>
    </row>
    <row r="13" spans="1:20" ht="12.75">
      <c r="A13" s="20" t="s">
        <v>50</v>
      </c>
      <c r="B13" s="20"/>
      <c r="C13" s="21"/>
      <c r="D13" s="4">
        <v>25411.58</v>
      </c>
      <c r="E13" s="4">
        <v>12375.67</v>
      </c>
      <c r="F13" s="4">
        <f t="shared" si="0"/>
        <v>37787.25</v>
      </c>
      <c r="G13" s="5">
        <f t="shared" si="1"/>
        <v>1133.6175</v>
      </c>
      <c r="H13" s="5">
        <f t="shared" si="2"/>
        <v>2267.235</v>
      </c>
      <c r="I13" s="5">
        <v>5531.4</v>
      </c>
      <c r="J13" s="5">
        <v>0</v>
      </c>
      <c r="K13" s="5">
        <v>12505</v>
      </c>
      <c r="L13" s="5">
        <v>4699.4</v>
      </c>
      <c r="M13" s="5">
        <v>3397</v>
      </c>
      <c r="N13" s="5">
        <f t="shared" si="3"/>
        <v>5668.0875</v>
      </c>
      <c r="O13" s="5">
        <f t="shared" si="4"/>
        <v>35201.74</v>
      </c>
      <c r="P13" s="19"/>
      <c r="Q13" s="26">
        <v>4074.5</v>
      </c>
      <c r="T13" t="s">
        <v>70</v>
      </c>
    </row>
    <row r="14" spans="1:20" ht="12.75">
      <c r="A14" s="20" t="s">
        <v>55</v>
      </c>
      <c r="B14" s="20"/>
      <c r="C14" s="21"/>
      <c r="D14" s="4">
        <v>20530.04</v>
      </c>
      <c r="E14" s="4">
        <v>10184.9</v>
      </c>
      <c r="F14" s="4">
        <f t="shared" si="0"/>
        <v>30714.940000000002</v>
      </c>
      <c r="G14" s="5">
        <f t="shared" si="1"/>
        <v>921.4482</v>
      </c>
      <c r="H14" s="5">
        <f t="shared" si="2"/>
        <v>1842.8964</v>
      </c>
      <c r="I14" s="5">
        <v>5531.4</v>
      </c>
      <c r="J14" s="5">
        <v>0</v>
      </c>
      <c r="K14" s="5">
        <v>0</v>
      </c>
      <c r="L14" s="5">
        <v>4699.4</v>
      </c>
      <c r="M14" s="5">
        <v>3397</v>
      </c>
      <c r="N14" s="5">
        <f t="shared" si="3"/>
        <v>4607.241</v>
      </c>
      <c r="O14" s="5">
        <f t="shared" si="4"/>
        <v>20999.3856</v>
      </c>
      <c r="P14" s="19"/>
      <c r="Q14" s="58">
        <v>4113.3</v>
      </c>
      <c r="T14" t="s">
        <v>71</v>
      </c>
    </row>
    <row r="15" spans="1:20" ht="12.75">
      <c r="A15" s="20" t="s">
        <v>60</v>
      </c>
      <c r="B15" s="20"/>
      <c r="C15" s="21"/>
      <c r="D15" s="4">
        <v>25808.89</v>
      </c>
      <c r="E15" s="4">
        <v>12408.1</v>
      </c>
      <c r="F15" s="4">
        <f t="shared" si="0"/>
        <v>38216.99</v>
      </c>
      <c r="G15" s="5">
        <f t="shared" si="1"/>
        <v>1146.5096999999998</v>
      </c>
      <c r="H15" s="5">
        <f t="shared" si="2"/>
        <v>2293.0193999999997</v>
      </c>
      <c r="I15" s="5">
        <v>4229.2</v>
      </c>
      <c r="J15" s="5">
        <v>0</v>
      </c>
      <c r="K15" s="5">
        <v>83667</v>
      </c>
      <c r="L15" s="5">
        <v>4699.4</v>
      </c>
      <c r="M15" s="5">
        <f>3397+5285</f>
        <v>8682</v>
      </c>
      <c r="N15" s="5">
        <f t="shared" si="3"/>
        <v>5732.5485</v>
      </c>
      <c r="O15" s="5">
        <f t="shared" si="4"/>
        <v>110449.6776</v>
      </c>
      <c r="P15" s="19"/>
      <c r="Q15" s="58">
        <v>4121.41</v>
      </c>
      <c r="T15" t="s">
        <v>72</v>
      </c>
    </row>
    <row r="16" spans="1:17" ht="12.75">
      <c r="A16" s="20" t="s">
        <v>0</v>
      </c>
      <c r="B16" s="20"/>
      <c r="C16" s="21"/>
      <c r="D16" s="4">
        <v>27907.66</v>
      </c>
      <c r="E16" s="4">
        <v>15025.05</v>
      </c>
      <c r="F16" s="4">
        <f t="shared" si="0"/>
        <v>42932.71</v>
      </c>
      <c r="G16" s="5">
        <f t="shared" si="1"/>
        <v>1287.9813</v>
      </c>
      <c r="H16" s="5">
        <f t="shared" si="2"/>
        <v>2575.9626</v>
      </c>
      <c r="I16" s="5">
        <v>4229.2</v>
      </c>
      <c r="J16" s="5">
        <v>0</v>
      </c>
      <c r="K16" s="5">
        <f>816+2075+2075</f>
        <v>4966</v>
      </c>
      <c r="L16" s="5">
        <v>4699.4</v>
      </c>
      <c r="M16" s="5">
        <v>3397</v>
      </c>
      <c r="N16" s="5">
        <f t="shared" si="3"/>
        <v>6439.9065</v>
      </c>
      <c r="O16" s="5">
        <f t="shared" si="4"/>
        <v>27595.450399999998</v>
      </c>
      <c r="P16" s="19"/>
      <c r="Q16" s="26">
        <v>4763.99</v>
      </c>
    </row>
    <row r="17" spans="1:17" ht="12.75">
      <c r="A17" s="20" t="s">
        <v>1</v>
      </c>
      <c r="B17" s="20"/>
      <c r="C17" s="21"/>
      <c r="D17" s="4">
        <v>22641.59</v>
      </c>
      <c r="E17" s="4">
        <v>11172.16</v>
      </c>
      <c r="F17" s="4">
        <f t="shared" si="0"/>
        <v>33813.75</v>
      </c>
      <c r="G17" s="5">
        <f t="shared" si="1"/>
        <v>1014.4124999999999</v>
      </c>
      <c r="H17" s="5">
        <f t="shared" si="2"/>
        <v>2028.8249999999998</v>
      </c>
      <c r="I17" s="5">
        <v>4229.2</v>
      </c>
      <c r="J17" s="5">
        <v>0</v>
      </c>
      <c r="K17" s="5">
        <v>0</v>
      </c>
      <c r="L17" s="5">
        <v>4699.4</v>
      </c>
      <c r="M17" s="5">
        <f>3397+588.59</f>
        <v>3985.59</v>
      </c>
      <c r="N17" s="5">
        <f t="shared" si="3"/>
        <v>5072.0625</v>
      </c>
      <c r="O17" s="5">
        <f t="shared" si="4"/>
        <v>21029.489999999998</v>
      </c>
      <c r="P17" s="19"/>
      <c r="Q17" s="26">
        <v>4164.26</v>
      </c>
    </row>
    <row r="18" spans="1:17" ht="12.75">
      <c r="A18" s="20" t="s">
        <v>2</v>
      </c>
      <c r="B18" s="20"/>
      <c r="C18" s="21"/>
      <c r="D18" s="4">
        <v>25314.1</v>
      </c>
      <c r="E18" s="4">
        <v>13009.74</v>
      </c>
      <c r="F18" s="4">
        <f t="shared" si="0"/>
        <v>38323.84</v>
      </c>
      <c r="G18" s="5">
        <f t="shared" si="1"/>
        <v>1149.7151999999999</v>
      </c>
      <c r="H18" s="5">
        <f t="shared" si="2"/>
        <v>2299.4303999999997</v>
      </c>
      <c r="I18" s="5">
        <v>4229.2</v>
      </c>
      <c r="J18" s="5">
        <v>0</v>
      </c>
      <c r="K18" s="5">
        <f>3700+3310</f>
        <v>7010</v>
      </c>
      <c r="L18" s="5">
        <v>4699.4</v>
      </c>
      <c r="M18" s="5">
        <f>3397+500</f>
        <v>3897</v>
      </c>
      <c r="N18" s="5">
        <f t="shared" si="3"/>
        <v>5748.575999999999</v>
      </c>
      <c r="O18" s="5">
        <f t="shared" si="4"/>
        <v>29033.321600000003</v>
      </c>
      <c r="P18" s="19"/>
      <c r="Q18" s="26">
        <v>4352.76</v>
      </c>
    </row>
    <row r="19" spans="1:17" ht="12.75">
      <c r="A19" s="20" t="s">
        <v>21</v>
      </c>
      <c r="B19" s="20"/>
      <c r="C19" s="21"/>
      <c r="D19" s="4">
        <f>24505.15+8506</f>
        <v>33011.15</v>
      </c>
      <c r="E19" s="4">
        <f>12705.13+3208</f>
        <v>15913.13</v>
      </c>
      <c r="F19" s="4">
        <f t="shared" si="0"/>
        <v>48924.28</v>
      </c>
      <c r="G19" s="5">
        <f t="shared" si="1"/>
        <v>1467.7284</v>
      </c>
      <c r="H19" s="5">
        <f t="shared" si="2"/>
        <v>2935.4568</v>
      </c>
      <c r="I19" s="5">
        <v>4229.2</v>
      </c>
      <c r="J19" s="5">
        <v>0</v>
      </c>
      <c r="K19" s="5">
        <f>14060+42494+1604</f>
        <v>58158</v>
      </c>
      <c r="L19" s="5">
        <v>4699.4</v>
      </c>
      <c r="M19" s="5">
        <v>3397</v>
      </c>
      <c r="N19" s="5">
        <f t="shared" si="3"/>
        <v>7338.642</v>
      </c>
      <c r="O19" s="5">
        <f t="shared" si="4"/>
        <v>82225.4272</v>
      </c>
      <c r="P19" s="19"/>
      <c r="Q19" s="26">
        <f>4615+246</f>
        <v>4861</v>
      </c>
    </row>
    <row r="20" spans="1:17" ht="12.75">
      <c r="A20" s="20" t="s">
        <v>104</v>
      </c>
      <c r="B20" s="20"/>
      <c r="C20" s="21"/>
      <c r="D20" s="4">
        <f>600*12</f>
        <v>7200</v>
      </c>
      <c r="E20" s="4">
        <v>0</v>
      </c>
      <c r="F20" s="4">
        <f t="shared" si="0"/>
        <v>7200</v>
      </c>
      <c r="G20" s="5">
        <v>0</v>
      </c>
      <c r="H20" s="5">
        <f t="shared" si="2"/>
        <v>432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f t="shared" si="3"/>
        <v>1080</v>
      </c>
      <c r="O20" s="5">
        <f t="shared" si="4"/>
        <v>1512</v>
      </c>
      <c r="P20" s="19"/>
      <c r="Q20" s="26">
        <v>0</v>
      </c>
    </row>
    <row r="21" spans="1:20" ht="13.5" thickBot="1">
      <c r="A21" s="17" t="s">
        <v>34</v>
      </c>
      <c r="B21" s="17"/>
      <c r="C21" s="18"/>
      <c r="D21" s="42">
        <f>SUM(D8:D20)</f>
        <v>309045.43</v>
      </c>
      <c r="E21" s="42">
        <f>SUM(E8:E20)</f>
        <v>150830.93000000002</v>
      </c>
      <c r="F21" s="42">
        <f>SUM(F7:F20)</f>
        <v>348577.67000000004</v>
      </c>
      <c r="G21" s="42">
        <f aca="true" t="shared" si="5" ref="G21:O21">SUM(G8:G20)</f>
        <v>13580.2908</v>
      </c>
      <c r="H21" s="42">
        <f t="shared" si="5"/>
        <v>27592.5816</v>
      </c>
      <c r="I21" s="42">
        <f t="shared" si="5"/>
        <v>59865.79999999999</v>
      </c>
      <c r="J21" s="42">
        <f t="shared" si="5"/>
        <v>0</v>
      </c>
      <c r="K21" s="42">
        <f t="shared" si="5"/>
        <v>170708</v>
      </c>
      <c r="L21" s="42">
        <f t="shared" si="5"/>
        <v>56392.80000000001</v>
      </c>
      <c r="M21" s="42">
        <f t="shared" si="5"/>
        <v>47986.59</v>
      </c>
      <c r="N21" s="42">
        <f t="shared" si="5"/>
        <v>68981.454</v>
      </c>
      <c r="O21" s="64">
        <f t="shared" si="5"/>
        <v>445107.51639999996</v>
      </c>
      <c r="P21" s="59">
        <f>F21-O21</f>
        <v>-96529.84639999992</v>
      </c>
      <c r="Q21" s="60">
        <f>SUM(Q7:Q20)</f>
        <v>189485.83</v>
      </c>
      <c r="T21" t="s">
        <v>73</v>
      </c>
    </row>
    <row r="22" spans="1:20" ht="12.75">
      <c r="A22" s="45"/>
      <c r="B22" s="45"/>
      <c r="C22" s="46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7"/>
      <c r="Q22" s="71"/>
      <c r="T22" t="s">
        <v>78</v>
      </c>
    </row>
    <row r="23" spans="4:20" ht="12.75"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T23" t="s">
        <v>74</v>
      </c>
    </row>
    <row r="24" spans="5:22" ht="12.75">
      <c r="E24" s="48" t="s">
        <v>51</v>
      </c>
      <c r="F24" s="48"/>
      <c r="G24" s="48"/>
      <c r="H24" s="48"/>
      <c r="I24" s="48"/>
      <c r="J24" s="48"/>
      <c r="K24" s="48"/>
      <c r="L24" s="48"/>
      <c r="M24" s="48"/>
      <c r="N24" s="61"/>
      <c r="O24" s="48"/>
      <c r="P24" s="48"/>
      <c r="Q24" s="61"/>
      <c r="R24" s="48"/>
      <c r="S24" s="48"/>
      <c r="T24" s="48" t="s">
        <v>75</v>
      </c>
      <c r="U24" s="48"/>
      <c r="V24" s="48"/>
    </row>
    <row r="25" spans="17:20" ht="12.75">
      <c r="Q25" s="1"/>
      <c r="T25" t="s">
        <v>76</v>
      </c>
    </row>
    <row r="26" spans="19:20" ht="12.75">
      <c r="S26" s="91" t="s">
        <v>79</v>
      </c>
      <c r="T26" s="91"/>
    </row>
    <row r="27" spans="4:16" ht="12.75">
      <c r="D27" s="92" t="s">
        <v>49</v>
      </c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</row>
    <row r="28" spans="4:16" ht="12.75">
      <c r="D28" s="27" t="s">
        <v>36</v>
      </c>
      <c r="E28" s="83" t="s">
        <v>37</v>
      </c>
      <c r="F28" s="84"/>
      <c r="G28" s="84"/>
      <c r="H28" s="84"/>
      <c r="I28" s="84"/>
      <c r="J28" s="84"/>
      <c r="K28" s="84"/>
      <c r="L28" s="84"/>
      <c r="M28" s="85"/>
      <c r="N28" s="28" t="s">
        <v>38</v>
      </c>
      <c r="O28" s="28" t="s">
        <v>39</v>
      </c>
      <c r="P28" s="28" t="s">
        <v>40</v>
      </c>
    </row>
    <row r="29" spans="4:16" ht="12.75">
      <c r="D29" s="32" t="s">
        <v>22</v>
      </c>
      <c r="E29" s="80" t="s">
        <v>44</v>
      </c>
      <c r="F29" s="81"/>
      <c r="G29" s="81"/>
      <c r="H29" s="81"/>
      <c r="I29" s="81"/>
      <c r="J29" s="81"/>
      <c r="K29" s="81"/>
      <c r="L29" s="81"/>
      <c r="M29" s="82"/>
      <c r="N29" s="28" t="s">
        <v>54</v>
      </c>
      <c r="O29" s="28">
        <v>0.03</v>
      </c>
      <c r="P29" s="28"/>
    </row>
    <row r="30" spans="4:16" ht="12.75">
      <c r="D30" s="32"/>
      <c r="E30" s="80" t="s">
        <v>45</v>
      </c>
      <c r="F30" s="81"/>
      <c r="G30" s="81"/>
      <c r="H30" s="81"/>
      <c r="I30" s="81"/>
      <c r="J30" s="81"/>
      <c r="K30" s="81"/>
      <c r="L30" s="81"/>
      <c r="M30" s="82"/>
      <c r="N30" s="28" t="s">
        <v>54</v>
      </c>
      <c r="O30" s="28">
        <v>0.03</v>
      </c>
      <c r="P30" s="28"/>
    </row>
    <row r="31" spans="4:17" ht="12.75">
      <c r="D31" s="30" t="s">
        <v>42</v>
      </c>
      <c r="E31" s="34"/>
      <c r="F31" s="35"/>
      <c r="G31" s="35"/>
      <c r="H31" s="35"/>
      <c r="I31" s="35"/>
      <c r="J31" s="35"/>
      <c r="K31" s="35"/>
      <c r="L31" s="35"/>
      <c r="M31" s="35"/>
      <c r="N31" s="31" t="s">
        <v>83</v>
      </c>
      <c r="O31" s="36"/>
      <c r="P31" s="41" t="s">
        <v>48</v>
      </c>
      <c r="Q31" s="43" t="s">
        <v>119</v>
      </c>
    </row>
    <row r="32" spans="4:16" ht="12.75">
      <c r="D32" s="32" t="s">
        <v>22</v>
      </c>
      <c r="E32" s="93" t="s">
        <v>46</v>
      </c>
      <c r="F32" s="94"/>
      <c r="G32" s="94"/>
      <c r="H32" s="94"/>
      <c r="I32" s="94"/>
      <c r="J32" s="94"/>
      <c r="K32" s="94"/>
      <c r="L32" s="94"/>
      <c r="M32" s="95"/>
      <c r="N32" s="28" t="s">
        <v>54</v>
      </c>
      <c r="O32" s="28">
        <v>0.003</v>
      </c>
      <c r="P32" s="28"/>
    </row>
    <row r="33" spans="4:16" ht="12.75">
      <c r="D33" s="32"/>
      <c r="E33" s="80" t="s">
        <v>47</v>
      </c>
      <c r="F33" s="81"/>
      <c r="G33" s="81"/>
      <c r="H33" s="81"/>
      <c r="I33" s="81"/>
      <c r="J33" s="81"/>
      <c r="K33" s="81"/>
      <c r="L33" s="81"/>
      <c r="M33" s="82"/>
      <c r="N33" s="28" t="s">
        <v>54</v>
      </c>
      <c r="O33" s="28">
        <v>0.003</v>
      </c>
      <c r="P33" s="28"/>
    </row>
    <row r="34" spans="1:177" s="33" customFormat="1" ht="12.75">
      <c r="A34" s="38"/>
      <c r="B34" s="37"/>
      <c r="C34" s="51"/>
      <c r="D34" s="30" t="s">
        <v>42</v>
      </c>
      <c r="E34" s="34"/>
      <c r="F34" s="35"/>
      <c r="G34" s="35"/>
      <c r="H34" s="35"/>
      <c r="I34" s="35"/>
      <c r="J34" s="35"/>
      <c r="K34" s="35"/>
      <c r="L34" s="35"/>
      <c r="M34" s="35"/>
      <c r="N34" s="31" t="s">
        <v>83</v>
      </c>
      <c r="O34" s="36"/>
      <c r="P34" s="39">
        <v>0.177</v>
      </c>
      <c r="Q34" s="38" t="s">
        <v>59</v>
      </c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</row>
    <row r="35" spans="4:16" ht="12.75">
      <c r="D35" s="29" t="s">
        <v>23</v>
      </c>
      <c r="E35" s="80" t="s">
        <v>43</v>
      </c>
      <c r="F35" s="81"/>
      <c r="G35" s="81"/>
      <c r="H35" s="81"/>
      <c r="I35" s="81"/>
      <c r="J35" s="81"/>
      <c r="K35" s="81"/>
      <c r="L35" s="81"/>
      <c r="M35" s="82"/>
      <c r="N35" s="28" t="s">
        <v>41</v>
      </c>
      <c r="O35" s="28">
        <v>1</v>
      </c>
      <c r="P35" s="40"/>
    </row>
    <row r="36" spans="4:17" ht="12.75">
      <c r="D36" s="30" t="s">
        <v>42</v>
      </c>
      <c r="E36" s="56"/>
      <c r="F36" s="57"/>
      <c r="G36" s="57"/>
      <c r="H36" s="57"/>
      <c r="I36" s="57"/>
      <c r="J36" s="57"/>
      <c r="K36" s="57"/>
      <c r="L36" s="57"/>
      <c r="M36" s="57"/>
      <c r="N36" s="31" t="s">
        <v>83</v>
      </c>
      <c r="O36" s="31"/>
      <c r="P36" s="39">
        <v>0.356</v>
      </c>
      <c r="Q36" t="s">
        <v>58</v>
      </c>
    </row>
    <row r="37" spans="4:16" ht="12.75">
      <c r="D37" s="29" t="s">
        <v>29</v>
      </c>
      <c r="E37" s="80" t="s">
        <v>53</v>
      </c>
      <c r="F37" s="81"/>
      <c r="G37" s="81"/>
      <c r="H37" s="81"/>
      <c r="I37" s="81"/>
      <c r="J37" s="81"/>
      <c r="K37" s="81"/>
      <c r="L37" s="81"/>
      <c r="M37" s="82"/>
      <c r="N37" s="28" t="s">
        <v>54</v>
      </c>
      <c r="O37" s="28">
        <v>0.08</v>
      </c>
      <c r="P37" s="40"/>
    </row>
    <row r="38" spans="4:17" ht="12.75">
      <c r="D38" s="30" t="s">
        <v>42</v>
      </c>
      <c r="E38" s="56"/>
      <c r="F38" s="57"/>
      <c r="G38" s="57"/>
      <c r="H38" s="57"/>
      <c r="I38" s="57"/>
      <c r="J38" s="57"/>
      <c r="K38" s="57"/>
      <c r="L38" s="57"/>
      <c r="M38" s="57"/>
      <c r="N38" s="31" t="s">
        <v>83</v>
      </c>
      <c r="O38" s="31"/>
      <c r="P38" s="39">
        <v>0.699</v>
      </c>
      <c r="Q38" t="s">
        <v>52</v>
      </c>
    </row>
    <row r="39" spans="4:16" ht="12.75">
      <c r="D39" s="29" t="s">
        <v>50</v>
      </c>
      <c r="E39" s="80" t="s">
        <v>56</v>
      </c>
      <c r="F39" s="81"/>
      <c r="G39" s="81"/>
      <c r="H39" s="81"/>
      <c r="I39" s="81"/>
      <c r="J39" s="81"/>
      <c r="K39" s="81"/>
      <c r="L39" s="81"/>
      <c r="M39" s="82"/>
      <c r="N39" s="28" t="s">
        <v>57</v>
      </c>
      <c r="O39" s="28">
        <v>0.05</v>
      </c>
      <c r="P39" s="40"/>
    </row>
    <row r="40" spans="4:16" ht="12.75">
      <c r="D40" s="30" t="s">
        <v>42</v>
      </c>
      <c r="E40" s="56"/>
      <c r="F40" s="57"/>
      <c r="G40" s="57"/>
      <c r="H40" s="57"/>
      <c r="I40" s="57"/>
      <c r="J40" s="57"/>
      <c r="K40" s="57"/>
      <c r="L40" s="57"/>
      <c r="M40" s="57"/>
      <c r="N40" s="31" t="s">
        <v>83</v>
      </c>
      <c r="O40" s="31"/>
      <c r="P40" s="39">
        <v>3.879</v>
      </c>
    </row>
    <row r="41" spans="4:16" ht="12.75">
      <c r="D41" s="29" t="s">
        <v>50</v>
      </c>
      <c r="E41" s="80" t="s">
        <v>53</v>
      </c>
      <c r="F41" s="81"/>
      <c r="G41" s="81"/>
      <c r="H41" s="81"/>
      <c r="I41" s="81"/>
      <c r="J41" s="81"/>
      <c r="K41" s="81"/>
      <c r="L41" s="81"/>
      <c r="M41" s="82"/>
      <c r="N41" s="28" t="s">
        <v>54</v>
      </c>
      <c r="O41" s="28">
        <v>0.08</v>
      </c>
      <c r="P41" s="40"/>
    </row>
    <row r="42" spans="4:17" ht="12.75">
      <c r="D42" s="30" t="s">
        <v>42</v>
      </c>
      <c r="E42" s="56"/>
      <c r="F42" s="57"/>
      <c r="G42" s="57"/>
      <c r="H42" s="57"/>
      <c r="I42" s="57"/>
      <c r="J42" s="57"/>
      <c r="K42" s="57"/>
      <c r="L42" s="57"/>
      <c r="M42" s="57"/>
      <c r="N42" s="31" t="s">
        <v>83</v>
      </c>
      <c r="O42" s="31"/>
      <c r="P42" s="39">
        <v>0.699</v>
      </c>
      <c r="Q42" t="s">
        <v>52</v>
      </c>
    </row>
    <row r="43" spans="4:16" ht="12.75">
      <c r="D43" s="29" t="s">
        <v>50</v>
      </c>
      <c r="E43" s="80" t="s">
        <v>46</v>
      </c>
      <c r="F43" s="81"/>
      <c r="G43" s="81"/>
      <c r="H43" s="81"/>
      <c r="I43" s="81"/>
      <c r="J43" s="81"/>
      <c r="K43" s="81"/>
      <c r="L43" s="81"/>
      <c r="M43" s="82"/>
      <c r="N43" s="28" t="s">
        <v>54</v>
      </c>
      <c r="O43" s="28">
        <v>0.08</v>
      </c>
      <c r="P43" s="40"/>
    </row>
    <row r="44" spans="4:16" ht="12.75">
      <c r="D44" s="29"/>
      <c r="E44" s="80" t="s">
        <v>118</v>
      </c>
      <c r="F44" s="81"/>
      <c r="G44" s="81"/>
      <c r="H44" s="81"/>
      <c r="I44" s="81"/>
      <c r="J44" s="81"/>
      <c r="K44" s="81"/>
      <c r="L44" s="81"/>
      <c r="M44" s="82"/>
      <c r="N44" s="28" t="s">
        <v>54</v>
      </c>
      <c r="O44" s="28">
        <v>0.08</v>
      </c>
      <c r="P44" s="40"/>
    </row>
    <row r="45" spans="4:17" ht="12.75">
      <c r="D45" s="30" t="s">
        <v>42</v>
      </c>
      <c r="E45" s="56"/>
      <c r="F45" s="57"/>
      <c r="G45" s="57"/>
      <c r="H45" s="57"/>
      <c r="I45" s="57"/>
      <c r="J45" s="57"/>
      <c r="K45" s="57"/>
      <c r="L45" s="57"/>
      <c r="M45" s="57"/>
      <c r="N45" s="31" t="s">
        <v>83</v>
      </c>
      <c r="O45" s="31"/>
      <c r="P45" s="39">
        <v>7.927</v>
      </c>
      <c r="Q45" t="s">
        <v>117</v>
      </c>
    </row>
    <row r="46" spans="4:16" ht="12.75">
      <c r="D46" s="29" t="s">
        <v>60</v>
      </c>
      <c r="E46" s="80" t="s">
        <v>61</v>
      </c>
      <c r="F46" s="81"/>
      <c r="G46" s="81"/>
      <c r="H46" s="81"/>
      <c r="I46" s="81"/>
      <c r="J46" s="81"/>
      <c r="K46" s="81"/>
      <c r="L46" s="81"/>
      <c r="M46" s="82"/>
      <c r="N46" s="28" t="s">
        <v>54</v>
      </c>
      <c r="O46" s="28">
        <v>0.12</v>
      </c>
      <c r="P46" s="40"/>
    </row>
    <row r="47" spans="4:16" ht="12.75">
      <c r="D47" s="29"/>
      <c r="E47" s="80" t="s">
        <v>62</v>
      </c>
      <c r="F47" s="89"/>
      <c r="G47" s="89"/>
      <c r="H47" s="89"/>
      <c r="I47" s="89"/>
      <c r="J47" s="89"/>
      <c r="K47" s="89"/>
      <c r="L47" s="89"/>
      <c r="M47" s="90"/>
      <c r="N47" s="28" t="s">
        <v>54</v>
      </c>
      <c r="O47" s="28">
        <v>0.012</v>
      </c>
      <c r="P47" s="40"/>
    </row>
    <row r="48" spans="4:16" ht="12.75">
      <c r="D48" s="29"/>
      <c r="E48" s="80" t="s">
        <v>63</v>
      </c>
      <c r="F48" s="81"/>
      <c r="G48" s="81"/>
      <c r="H48" s="81"/>
      <c r="I48" s="81"/>
      <c r="J48" s="81"/>
      <c r="K48" s="81"/>
      <c r="L48" s="81"/>
      <c r="M48" s="82"/>
      <c r="N48" s="28" t="s">
        <v>64</v>
      </c>
      <c r="O48" s="28">
        <v>0.02</v>
      </c>
      <c r="P48" s="40"/>
    </row>
    <row r="49" spans="4:17" ht="12.75">
      <c r="D49" s="30" t="s">
        <v>42</v>
      </c>
      <c r="E49" s="56"/>
      <c r="F49" s="57"/>
      <c r="G49" s="57"/>
      <c r="H49" s="57"/>
      <c r="I49" s="57"/>
      <c r="J49" s="57"/>
      <c r="K49" s="57"/>
      <c r="L49" s="57"/>
      <c r="M49" s="57"/>
      <c r="N49" s="31" t="s">
        <v>83</v>
      </c>
      <c r="O49" s="31"/>
      <c r="P49" s="62">
        <v>14.949</v>
      </c>
      <c r="Q49" t="s">
        <v>116</v>
      </c>
    </row>
    <row r="50" spans="4:16" ht="26.25" customHeight="1">
      <c r="D50" s="29" t="s">
        <v>60</v>
      </c>
      <c r="E50" s="86" t="s">
        <v>65</v>
      </c>
      <c r="F50" s="87"/>
      <c r="G50" s="87"/>
      <c r="H50" s="87"/>
      <c r="I50" s="87"/>
      <c r="J50" s="87"/>
      <c r="K50" s="87"/>
      <c r="L50" s="87"/>
      <c r="M50" s="88"/>
      <c r="N50" s="28" t="s">
        <v>54</v>
      </c>
      <c r="O50" s="28">
        <v>8.6</v>
      </c>
      <c r="P50" s="40"/>
    </row>
    <row r="51" spans="4:16" ht="12.75">
      <c r="D51" s="30" t="s">
        <v>42</v>
      </c>
      <c r="E51" s="56"/>
      <c r="F51" s="57"/>
      <c r="G51" s="57"/>
      <c r="H51" s="57"/>
      <c r="I51" s="57"/>
      <c r="J51" s="57"/>
      <c r="K51" s="57"/>
      <c r="L51" s="57"/>
      <c r="M51" s="57"/>
      <c r="N51" s="31" t="s">
        <v>83</v>
      </c>
      <c r="O51" s="31"/>
      <c r="P51" s="62">
        <v>18.175</v>
      </c>
    </row>
    <row r="52" spans="4:16" ht="30.75" customHeight="1">
      <c r="D52" s="29" t="s">
        <v>60</v>
      </c>
      <c r="E52" s="86" t="s">
        <v>66</v>
      </c>
      <c r="F52" s="87"/>
      <c r="G52" s="87"/>
      <c r="H52" s="87"/>
      <c r="I52" s="87"/>
      <c r="J52" s="87"/>
      <c r="K52" s="87"/>
      <c r="L52" s="87"/>
      <c r="M52" s="88"/>
      <c r="N52" s="28" t="s">
        <v>67</v>
      </c>
      <c r="O52" s="28">
        <v>1</v>
      </c>
      <c r="P52" s="40"/>
    </row>
    <row r="53" spans="4:16" ht="27.75" customHeight="1">
      <c r="D53" s="29"/>
      <c r="E53" s="86" t="s">
        <v>66</v>
      </c>
      <c r="F53" s="87"/>
      <c r="G53" s="87"/>
      <c r="H53" s="87"/>
      <c r="I53" s="87"/>
      <c r="J53" s="87"/>
      <c r="K53" s="87"/>
      <c r="L53" s="87"/>
      <c r="M53" s="88"/>
      <c r="N53" s="28" t="s">
        <v>68</v>
      </c>
      <c r="O53" s="28">
        <v>2</v>
      </c>
      <c r="P53" s="40"/>
    </row>
    <row r="54" spans="4:16" ht="27.75" customHeight="1">
      <c r="D54" s="29"/>
      <c r="E54" s="86" t="s">
        <v>120</v>
      </c>
      <c r="F54" s="87"/>
      <c r="G54" s="87"/>
      <c r="H54" s="87"/>
      <c r="I54" s="87"/>
      <c r="J54" s="87"/>
      <c r="K54" s="87"/>
      <c r="L54" s="87"/>
      <c r="M54" s="88"/>
      <c r="N54" s="28" t="s">
        <v>69</v>
      </c>
      <c r="O54" s="28">
        <v>1</v>
      </c>
      <c r="P54" s="40"/>
    </row>
    <row r="55" spans="4:16" ht="12.75">
      <c r="D55" s="30" t="s">
        <v>42</v>
      </c>
      <c r="E55" s="56"/>
      <c r="F55" s="57"/>
      <c r="G55" s="57"/>
      <c r="H55" s="57"/>
      <c r="I55" s="57"/>
      <c r="J55" s="57"/>
      <c r="K55" s="57"/>
      <c r="L55" s="57"/>
      <c r="M55" s="57"/>
      <c r="N55" s="31" t="s">
        <v>83</v>
      </c>
      <c r="O55" s="31"/>
      <c r="P55" s="62">
        <v>16.889</v>
      </c>
    </row>
    <row r="56" spans="4:16" ht="12.75">
      <c r="D56" s="29" t="s">
        <v>60</v>
      </c>
      <c r="E56" s="86" t="s">
        <v>80</v>
      </c>
      <c r="F56" s="87"/>
      <c r="G56" s="87"/>
      <c r="H56" s="87"/>
      <c r="I56" s="87"/>
      <c r="J56" s="87"/>
      <c r="K56" s="87"/>
      <c r="L56" s="87"/>
      <c r="M56" s="88"/>
      <c r="N56" s="28" t="s">
        <v>81</v>
      </c>
      <c r="O56" s="28">
        <v>50</v>
      </c>
      <c r="P56" s="40"/>
    </row>
    <row r="57" spans="4:16" ht="26.25" customHeight="1">
      <c r="D57" s="29"/>
      <c r="E57" s="86" t="s">
        <v>82</v>
      </c>
      <c r="F57" s="87"/>
      <c r="G57" s="87"/>
      <c r="H57" s="87"/>
      <c r="I57" s="87"/>
      <c r="J57" s="87"/>
      <c r="K57" s="87"/>
      <c r="L57" s="87"/>
      <c r="M57" s="88"/>
      <c r="N57" s="28" t="s">
        <v>57</v>
      </c>
      <c r="O57" s="28">
        <v>0.5</v>
      </c>
      <c r="P57" s="40"/>
    </row>
    <row r="58" spans="4:17" ht="12.75">
      <c r="D58" s="30" t="s">
        <v>42</v>
      </c>
      <c r="E58" s="56"/>
      <c r="F58" s="57"/>
      <c r="G58" s="57"/>
      <c r="H58" s="57"/>
      <c r="I58" s="57"/>
      <c r="J58" s="57"/>
      <c r="K58" s="57"/>
      <c r="L58" s="57"/>
      <c r="M58" s="57"/>
      <c r="N58" s="31" t="s">
        <v>83</v>
      </c>
      <c r="O58" s="31"/>
      <c r="P58" s="62">
        <v>18.191</v>
      </c>
      <c r="Q58" t="s">
        <v>114</v>
      </c>
    </row>
    <row r="59" spans="4:16" ht="25.5" customHeight="1">
      <c r="D59" s="29" t="s">
        <v>60</v>
      </c>
      <c r="E59" s="86" t="s">
        <v>85</v>
      </c>
      <c r="F59" s="87"/>
      <c r="G59" s="87"/>
      <c r="H59" s="87"/>
      <c r="I59" s="87"/>
      <c r="J59" s="87"/>
      <c r="K59" s="87"/>
      <c r="L59" s="87"/>
      <c r="M59" s="88"/>
      <c r="N59" s="28" t="s">
        <v>57</v>
      </c>
      <c r="O59" s="28">
        <v>0.6</v>
      </c>
      <c r="P59" s="40"/>
    </row>
    <row r="60" spans="4:16" ht="14.25" customHeight="1">
      <c r="D60" s="29"/>
      <c r="E60" s="86" t="s">
        <v>80</v>
      </c>
      <c r="F60" s="87"/>
      <c r="G60" s="87"/>
      <c r="H60" s="87"/>
      <c r="I60" s="87"/>
      <c r="J60" s="87"/>
      <c r="K60" s="87"/>
      <c r="L60" s="87"/>
      <c r="M60" s="88"/>
      <c r="N60" s="28" t="s">
        <v>81</v>
      </c>
      <c r="O60" s="28">
        <v>60</v>
      </c>
      <c r="P60" s="40"/>
    </row>
    <row r="61" spans="4:17" ht="12.75">
      <c r="D61" s="30" t="s">
        <v>42</v>
      </c>
      <c r="E61" s="56"/>
      <c r="F61" s="57"/>
      <c r="G61" s="57"/>
      <c r="H61" s="57"/>
      <c r="I61" s="57"/>
      <c r="J61" s="57"/>
      <c r="K61" s="57"/>
      <c r="L61" s="57"/>
      <c r="M61" s="57"/>
      <c r="N61" s="31" t="s">
        <v>83</v>
      </c>
      <c r="O61" s="31"/>
      <c r="P61" s="62">
        <v>15.463</v>
      </c>
      <c r="Q61" t="s">
        <v>84</v>
      </c>
    </row>
    <row r="62" spans="4:16" ht="12.75">
      <c r="D62" s="29" t="s">
        <v>0</v>
      </c>
      <c r="E62" s="86" t="s">
        <v>87</v>
      </c>
      <c r="F62" s="87"/>
      <c r="G62" s="87"/>
      <c r="H62" s="87"/>
      <c r="I62" s="87"/>
      <c r="J62" s="87"/>
      <c r="K62" s="87"/>
      <c r="L62" s="87"/>
      <c r="M62" s="88"/>
      <c r="N62" s="28" t="s">
        <v>64</v>
      </c>
      <c r="O62" s="28">
        <v>0.01</v>
      </c>
      <c r="P62" s="40"/>
    </row>
    <row r="63" spans="4:16" ht="12.75">
      <c r="D63" s="29"/>
      <c r="E63" s="86" t="s">
        <v>88</v>
      </c>
      <c r="F63" s="87"/>
      <c r="G63" s="87"/>
      <c r="H63" s="87"/>
      <c r="I63" s="87"/>
      <c r="J63" s="87"/>
      <c r="K63" s="87"/>
      <c r="L63" s="87"/>
      <c r="M63" s="88"/>
      <c r="N63" s="28" t="s">
        <v>89</v>
      </c>
      <c r="O63" s="28">
        <v>0.01</v>
      </c>
      <c r="P63" s="40"/>
    </row>
    <row r="64" spans="4:17" ht="12.75">
      <c r="D64" s="30" t="s">
        <v>42</v>
      </c>
      <c r="E64" s="56"/>
      <c r="F64" s="57"/>
      <c r="G64" s="57"/>
      <c r="H64" s="57"/>
      <c r="I64" s="57"/>
      <c r="J64" s="57"/>
      <c r="K64" s="57"/>
      <c r="L64" s="57"/>
      <c r="M64" s="57"/>
      <c r="N64" s="31" t="s">
        <v>83</v>
      </c>
      <c r="O64" s="31"/>
      <c r="P64" s="63">
        <v>0.816</v>
      </c>
      <c r="Q64" t="s">
        <v>86</v>
      </c>
    </row>
    <row r="65" spans="4:16" ht="12.75">
      <c r="D65" s="29" t="s">
        <v>0</v>
      </c>
      <c r="E65" s="86" t="s">
        <v>44</v>
      </c>
      <c r="F65" s="87"/>
      <c r="G65" s="87"/>
      <c r="H65" s="87"/>
      <c r="I65" s="87"/>
      <c r="J65" s="87"/>
      <c r="K65" s="87"/>
      <c r="L65" s="87"/>
      <c r="M65" s="88"/>
      <c r="N65" s="28" t="s">
        <v>54</v>
      </c>
      <c r="O65" s="28">
        <v>0.02</v>
      </c>
      <c r="P65" s="40"/>
    </row>
    <row r="66" spans="4:16" ht="12.75">
      <c r="D66" s="29"/>
      <c r="E66" s="86" t="s">
        <v>45</v>
      </c>
      <c r="F66" s="87"/>
      <c r="G66" s="87"/>
      <c r="H66" s="87"/>
      <c r="I66" s="87"/>
      <c r="J66" s="87"/>
      <c r="K66" s="87"/>
      <c r="L66" s="87"/>
      <c r="M66" s="88"/>
      <c r="N66" s="28" t="s">
        <v>54</v>
      </c>
      <c r="O66" s="28">
        <v>0.02</v>
      </c>
      <c r="P66" s="40"/>
    </row>
    <row r="67" spans="4:17" ht="12.75">
      <c r="D67" s="30" t="s">
        <v>42</v>
      </c>
      <c r="E67" s="56"/>
      <c r="F67" s="57"/>
      <c r="G67" s="57"/>
      <c r="H67" s="57"/>
      <c r="I67" s="57"/>
      <c r="J67" s="57"/>
      <c r="K67" s="57"/>
      <c r="L67" s="57"/>
      <c r="M67" s="57"/>
      <c r="N67" s="31" t="s">
        <v>83</v>
      </c>
      <c r="O67" s="31"/>
      <c r="P67" s="63">
        <v>2.075</v>
      </c>
      <c r="Q67" t="s">
        <v>113</v>
      </c>
    </row>
    <row r="68" spans="4:16" ht="12.75">
      <c r="D68" s="66" t="s">
        <v>0</v>
      </c>
      <c r="E68" s="77" t="s">
        <v>45</v>
      </c>
      <c r="F68" s="78"/>
      <c r="G68" s="78"/>
      <c r="H68" s="78"/>
      <c r="I68" s="78"/>
      <c r="J68" s="78"/>
      <c r="K68" s="78"/>
      <c r="L68" s="78"/>
      <c r="M68" s="79"/>
      <c r="N68" s="68" t="s">
        <v>54</v>
      </c>
      <c r="O68" s="68">
        <v>0.02</v>
      </c>
      <c r="P68" s="70"/>
    </row>
    <row r="69" spans="4:17" ht="12.75">
      <c r="D69" s="30" t="s">
        <v>42</v>
      </c>
      <c r="E69" s="56"/>
      <c r="F69" s="57"/>
      <c r="G69" s="57"/>
      <c r="H69" s="57"/>
      <c r="I69" s="57"/>
      <c r="J69" s="57"/>
      <c r="K69" s="57"/>
      <c r="L69" s="57"/>
      <c r="M69" s="57"/>
      <c r="N69" s="31" t="s">
        <v>83</v>
      </c>
      <c r="O69" s="31"/>
      <c r="P69" s="63">
        <v>2.075</v>
      </c>
      <c r="Q69" t="s">
        <v>115</v>
      </c>
    </row>
    <row r="70" spans="4:16" ht="12.75">
      <c r="D70" s="29" t="s">
        <v>2</v>
      </c>
      <c r="E70" s="86" t="s">
        <v>91</v>
      </c>
      <c r="F70" s="87"/>
      <c r="G70" s="87"/>
      <c r="H70" s="87"/>
      <c r="I70" s="87"/>
      <c r="J70" s="87"/>
      <c r="K70" s="87"/>
      <c r="L70" s="87"/>
      <c r="M70" s="88"/>
      <c r="N70" s="28" t="s">
        <v>92</v>
      </c>
      <c r="O70" s="28">
        <v>0.005</v>
      </c>
      <c r="P70" s="40"/>
    </row>
    <row r="71" spans="4:16" ht="12.75">
      <c r="D71" s="30" t="s">
        <v>42</v>
      </c>
      <c r="E71" s="56"/>
      <c r="F71" s="57"/>
      <c r="G71" s="57"/>
      <c r="H71" s="57"/>
      <c r="I71" s="57"/>
      <c r="J71" s="57"/>
      <c r="K71" s="57"/>
      <c r="L71" s="57"/>
      <c r="M71" s="57"/>
      <c r="N71" s="31" t="s">
        <v>83</v>
      </c>
      <c r="O71" s="31"/>
      <c r="P71" s="65">
        <v>3.7</v>
      </c>
    </row>
    <row r="72" spans="4:16" ht="27" customHeight="1">
      <c r="D72" s="66" t="s">
        <v>2</v>
      </c>
      <c r="E72" s="100" t="s">
        <v>95</v>
      </c>
      <c r="F72" s="101"/>
      <c r="G72" s="101"/>
      <c r="H72" s="101"/>
      <c r="I72" s="101"/>
      <c r="J72" s="101"/>
      <c r="K72" s="101"/>
      <c r="L72" s="101"/>
      <c r="M72" s="102"/>
      <c r="N72" s="68" t="s">
        <v>54</v>
      </c>
      <c r="O72" s="68">
        <v>0.25</v>
      </c>
      <c r="P72" s="67"/>
    </row>
    <row r="73" spans="4:16" ht="12.75">
      <c r="D73" s="30" t="s">
        <v>42</v>
      </c>
      <c r="E73" s="56"/>
      <c r="F73" s="57"/>
      <c r="G73" s="57"/>
      <c r="H73" s="57"/>
      <c r="I73" s="57"/>
      <c r="J73" s="57"/>
      <c r="K73" s="57"/>
      <c r="L73" s="57"/>
      <c r="M73" s="57"/>
      <c r="N73" s="31" t="s">
        <v>83</v>
      </c>
      <c r="O73" s="31"/>
      <c r="P73" s="65">
        <v>3.31</v>
      </c>
    </row>
    <row r="74" spans="4:16" ht="27.75" customHeight="1">
      <c r="D74" s="29" t="s">
        <v>21</v>
      </c>
      <c r="E74" s="86" t="s">
        <v>94</v>
      </c>
      <c r="F74" s="87"/>
      <c r="G74" s="87"/>
      <c r="H74" s="87"/>
      <c r="I74" s="87"/>
      <c r="J74" s="87"/>
      <c r="K74" s="87"/>
      <c r="L74" s="87"/>
      <c r="M74" s="88"/>
      <c r="N74" s="28" t="s">
        <v>93</v>
      </c>
      <c r="O74" s="28">
        <v>4.8</v>
      </c>
      <c r="P74" s="40"/>
    </row>
    <row r="75" spans="4:16" ht="12.75">
      <c r="D75" s="30" t="s">
        <v>42</v>
      </c>
      <c r="E75" s="56"/>
      <c r="F75" s="57"/>
      <c r="G75" s="57"/>
      <c r="H75" s="57"/>
      <c r="I75" s="57"/>
      <c r="J75" s="57"/>
      <c r="K75" s="57"/>
      <c r="L75" s="57"/>
      <c r="M75" s="57"/>
      <c r="N75" s="31" t="s">
        <v>83</v>
      </c>
      <c r="O75" s="31"/>
      <c r="P75" s="69">
        <v>14.06</v>
      </c>
    </row>
    <row r="76" spans="4:16" ht="27.75" customHeight="1">
      <c r="D76" s="29" t="s">
        <v>21</v>
      </c>
      <c r="E76" s="86" t="s">
        <v>96</v>
      </c>
      <c r="F76" s="87"/>
      <c r="G76" s="87"/>
      <c r="H76" s="87"/>
      <c r="I76" s="87"/>
      <c r="J76" s="87"/>
      <c r="K76" s="87"/>
      <c r="L76" s="87"/>
      <c r="M76" s="88"/>
      <c r="N76" s="28" t="s">
        <v>97</v>
      </c>
      <c r="O76" s="28">
        <v>0.09</v>
      </c>
      <c r="P76" s="40"/>
    </row>
    <row r="77" spans="4:16" ht="27.75" customHeight="1">
      <c r="D77" s="29"/>
      <c r="E77" s="86" t="s">
        <v>101</v>
      </c>
      <c r="F77" s="87"/>
      <c r="G77" s="87"/>
      <c r="H77" s="87"/>
      <c r="I77" s="87"/>
      <c r="J77" s="87"/>
      <c r="K77" s="87"/>
      <c r="L77" s="87"/>
      <c r="M77" s="88"/>
      <c r="N77" s="28" t="s">
        <v>98</v>
      </c>
      <c r="O77" s="28">
        <v>0.05</v>
      </c>
      <c r="P77" s="40"/>
    </row>
    <row r="78" spans="4:16" ht="27.75" customHeight="1">
      <c r="D78" s="29"/>
      <c r="E78" s="86" t="s">
        <v>99</v>
      </c>
      <c r="F78" s="87"/>
      <c r="G78" s="87"/>
      <c r="H78" s="87"/>
      <c r="I78" s="87"/>
      <c r="J78" s="87"/>
      <c r="K78" s="87"/>
      <c r="L78" s="87"/>
      <c r="M78" s="88"/>
      <c r="N78" s="28" t="s">
        <v>100</v>
      </c>
      <c r="O78" s="28">
        <v>0.32</v>
      </c>
      <c r="P78" s="40"/>
    </row>
    <row r="79" spans="4:17" ht="12.75">
      <c r="D79" s="30" t="s">
        <v>42</v>
      </c>
      <c r="E79" s="56"/>
      <c r="F79" s="57"/>
      <c r="G79" s="57"/>
      <c r="H79" s="57"/>
      <c r="I79" s="57"/>
      <c r="J79" s="57"/>
      <c r="K79" s="57"/>
      <c r="L79" s="57"/>
      <c r="M79" s="57"/>
      <c r="N79" s="31" t="s">
        <v>83</v>
      </c>
      <c r="O79" s="31"/>
      <c r="P79" s="69">
        <v>42.494</v>
      </c>
      <c r="Q79" t="s">
        <v>112</v>
      </c>
    </row>
    <row r="80" spans="4:16" ht="27.75" customHeight="1">
      <c r="D80" s="29" t="s">
        <v>21</v>
      </c>
      <c r="E80" s="86" t="s">
        <v>103</v>
      </c>
      <c r="F80" s="87"/>
      <c r="G80" s="87"/>
      <c r="H80" s="87"/>
      <c r="I80" s="87"/>
      <c r="J80" s="87"/>
      <c r="K80" s="87"/>
      <c r="L80" s="87"/>
      <c r="M80" s="88"/>
      <c r="N80" s="28" t="s">
        <v>100</v>
      </c>
      <c r="O80" s="28">
        <v>0.015</v>
      </c>
      <c r="P80" s="40"/>
    </row>
    <row r="81" spans="4:16" ht="27.75" customHeight="1">
      <c r="D81" s="29"/>
      <c r="E81" s="86" t="s">
        <v>45</v>
      </c>
      <c r="F81" s="87"/>
      <c r="G81" s="87"/>
      <c r="H81" s="87"/>
      <c r="I81" s="87"/>
      <c r="J81" s="87"/>
      <c r="K81" s="87"/>
      <c r="L81" s="87"/>
      <c r="M81" s="88"/>
      <c r="N81" s="28" t="s">
        <v>100</v>
      </c>
      <c r="O81" s="28">
        <v>0.015</v>
      </c>
      <c r="P81" s="40"/>
    </row>
    <row r="82" spans="4:17" ht="12.75">
      <c r="D82" s="30" t="s">
        <v>42</v>
      </c>
      <c r="E82" s="56"/>
      <c r="F82" s="57"/>
      <c r="G82" s="57"/>
      <c r="H82" s="57"/>
      <c r="I82" s="57"/>
      <c r="J82" s="57"/>
      <c r="K82" s="57"/>
      <c r="L82" s="57"/>
      <c r="M82" s="57"/>
      <c r="N82" s="31" t="s">
        <v>83</v>
      </c>
      <c r="O82" s="31"/>
      <c r="P82" s="69">
        <v>1.604</v>
      </c>
      <c r="Q82" t="s">
        <v>102</v>
      </c>
    </row>
    <row r="84" ht="12.75">
      <c r="P84" s="43">
        <f>P31+P34+P36+P38+P40+P42+P45+P49+P51+P55+P58+P61+P64+P67+P69+P71+P73+P75+P79+P82</f>
        <v>170.70800000000003</v>
      </c>
    </row>
    <row r="86" ht="12.75">
      <c r="P86" s="43"/>
    </row>
    <row r="87" ht="12.75">
      <c r="F87" s="1" t="s">
        <v>105</v>
      </c>
    </row>
    <row r="89" spans="6:8" ht="12.75">
      <c r="F89" s="1" t="s">
        <v>24</v>
      </c>
      <c r="G89" s="1">
        <v>849</v>
      </c>
      <c r="H89" s="1" t="s">
        <v>106</v>
      </c>
    </row>
    <row r="90" spans="6:7" ht="12.75">
      <c r="F90" s="1" t="s">
        <v>60</v>
      </c>
      <c r="G90" s="1" t="s">
        <v>70</v>
      </c>
    </row>
    <row r="91" ht="12.75">
      <c r="G91" s="1" t="s">
        <v>71</v>
      </c>
    </row>
    <row r="92" ht="12.75">
      <c r="G92" s="1" t="s">
        <v>72</v>
      </c>
    </row>
    <row r="93" ht="12.75">
      <c r="G93" s="1" t="s">
        <v>73</v>
      </c>
    </row>
    <row r="94" ht="12.75">
      <c r="G94" s="1" t="s">
        <v>78</v>
      </c>
    </row>
    <row r="95" ht="12.75">
      <c r="G95" s="1" t="s">
        <v>74</v>
      </c>
    </row>
    <row r="96" ht="12.75">
      <c r="G96" s="1" t="s">
        <v>75</v>
      </c>
    </row>
    <row r="97" ht="12.75">
      <c r="G97" s="1" t="s">
        <v>76</v>
      </c>
    </row>
    <row r="98" ht="12.75">
      <c r="G98" s="1" t="s">
        <v>109</v>
      </c>
    </row>
    <row r="99" ht="12.75">
      <c r="G99" s="1" t="s">
        <v>110</v>
      </c>
    </row>
    <row r="100" spans="6:8" ht="12.75">
      <c r="F100" s="1" t="s">
        <v>1</v>
      </c>
      <c r="G100" s="1">
        <v>588.59</v>
      </c>
      <c r="H100" s="1" t="s">
        <v>107</v>
      </c>
    </row>
    <row r="101" spans="6:8" ht="12.75">
      <c r="F101" s="1" t="s">
        <v>2</v>
      </c>
      <c r="G101" s="1">
        <v>500</v>
      </c>
      <c r="H101" s="1" t="s">
        <v>108</v>
      </c>
    </row>
  </sheetData>
  <sheetProtection/>
  <mergeCells count="42">
    <mergeCell ref="E57:M57"/>
    <mergeCell ref="E59:M59"/>
    <mergeCell ref="E80:M80"/>
    <mergeCell ref="E81:M81"/>
    <mergeCell ref="E72:M72"/>
    <mergeCell ref="E70:M70"/>
    <mergeCell ref="E76:M76"/>
    <mergeCell ref="E77:M77"/>
    <mergeCell ref="E78:M78"/>
    <mergeCell ref="E74:M74"/>
    <mergeCell ref="D5:F5"/>
    <mergeCell ref="H5:H6"/>
    <mergeCell ref="E65:M65"/>
    <mergeCell ref="E66:M66"/>
    <mergeCell ref="E62:M62"/>
    <mergeCell ref="E63:M63"/>
    <mergeCell ref="E60:M60"/>
    <mergeCell ref="E53:M53"/>
    <mergeCell ref="E54:M54"/>
    <mergeCell ref="E56:M56"/>
    <mergeCell ref="E48:M48"/>
    <mergeCell ref="E39:M39"/>
    <mergeCell ref="E41:M41"/>
    <mergeCell ref="E43:M43"/>
    <mergeCell ref="D4:Q4"/>
    <mergeCell ref="E37:M37"/>
    <mergeCell ref="S26:T26"/>
    <mergeCell ref="D27:P27"/>
    <mergeCell ref="E30:M30"/>
    <mergeCell ref="E35:M35"/>
    <mergeCell ref="E32:M32"/>
    <mergeCell ref="E33:M33"/>
    <mergeCell ref="L5:N5"/>
    <mergeCell ref="O5:O6"/>
    <mergeCell ref="E68:M68"/>
    <mergeCell ref="E29:M29"/>
    <mergeCell ref="E28:M28"/>
    <mergeCell ref="E52:M52"/>
    <mergeCell ref="E46:M46"/>
    <mergeCell ref="E47:M47"/>
    <mergeCell ref="E44:M44"/>
    <mergeCell ref="E50:M50"/>
  </mergeCells>
  <printOptions/>
  <pageMargins left="0.5905511811023623" right="0.1968503937007874" top="0.3937007874015748" bottom="0.21" header="0.5118110236220472" footer="0.5118110236220472"/>
  <pageSetup horizontalDpi="600" verticalDpi="600" orientation="landscape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2014-03-24T06:19:46Z</cp:lastPrinted>
  <dcterms:created xsi:type="dcterms:W3CDTF">2007-02-04T12:22:59Z</dcterms:created>
  <dcterms:modified xsi:type="dcterms:W3CDTF">2014-03-25T04:35:54Z</dcterms:modified>
  <cp:category/>
  <cp:version/>
  <cp:contentType/>
  <cp:contentStatus/>
</cp:coreProperties>
</file>