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90" yWindow="180" windowWidth="19320" windowHeight="9510"/>
  </bookViews>
  <sheets>
    <sheet name="2013" sheetId="2" r:id="rId1"/>
  </sheets>
  <definedNames>
    <definedName name="_xlnm.Print_Area" localSheetId="0">'2013'!#REF!</definedName>
  </definedNames>
  <calcPr calcId="145621" refMode="R1C1"/>
</workbook>
</file>

<file path=xl/calcChain.xml><?xml version="1.0" encoding="utf-8"?>
<calcChain xmlns="http://schemas.openxmlformats.org/spreadsheetml/2006/main">
  <c r="L21" i="2" l="1"/>
  <c r="J21" i="2"/>
  <c r="I21" i="2"/>
  <c r="K20" i="2"/>
  <c r="E20" i="2"/>
  <c r="D20" i="2"/>
  <c r="F20" i="2" s="1"/>
  <c r="K19" i="2"/>
  <c r="E19" i="2"/>
  <c r="D19" i="2"/>
  <c r="F19" i="2" s="1"/>
  <c r="E18" i="2"/>
  <c r="D18" i="2"/>
  <c r="F18" i="2" s="1"/>
  <c r="E17" i="2"/>
  <c r="D17" i="2"/>
  <c r="F17" i="2" s="1"/>
  <c r="M16" i="2"/>
  <c r="K16" i="2"/>
  <c r="K21" i="2" s="1"/>
  <c r="E16" i="2"/>
  <c r="D16" i="2"/>
  <c r="F16" i="2" s="1"/>
  <c r="E15" i="2"/>
  <c r="D15" i="2"/>
  <c r="F15" i="2" s="1"/>
  <c r="M14" i="2"/>
  <c r="M21" i="2" s="1"/>
  <c r="E14" i="2"/>
  <c r="D14" i="2"/>
  <c r="F14" i="2" s="1"/>
  <c r="E13" i="2"/>
  <c r="D13" i="2"/>
  <c r="F13" i="2" s="1"/>
  <c r="E12" i="2"/>
  <c r="D12" i="2"/>
  <c r="F12" i="2" s="1"/>
  <c r="E11" i="2"/>
  <c r="D11" i="2"/>
  <c r="F11" i="2" s="1"/>
  <c r="E10" i="2"/>
  <c r="D10" i="2"/>
  <c r="F10" i="2" s="1"/>
  <c r="E9" i="2"/>
  <c r="E21" i="2" s="1"/>
  <c r="D9" i="2"/>
  <c r="D21" i="2" s="1"/>
  <c r="H15" i="2" l="1"/>
  <c r="N15" i="2"/>
  <c r="G15" i="2"/>
  <c r="N17" i="2"/>
  <c r="G17" i="2"/>
  <c r="O17" i="2" s="1"/>
  <c r="P17" i="2" s="1"/>
  <c r="H17" i="2"/>
  <c r="N18" i="2"/>
  <c r="G18" i="2"/>
  <c r="O18" i="2" s="1"/>
  <c r="P18" i="2" s="1"/>
  <c r="H18" i="2"/>
  <c r="N19" i="2"/>
  <c r="H19" i="2"/>
  <c r="G19" i="2"/>
  <c r="G10" i="2"/>
  <c r="H10" i="2"/>
  <c r="N10" i="2"/>
  <c r="G11" i="2"/>
  <c r="O11" i="2" s="1"/>
  <c r="H11" i="2"/>
  <c r="P11" i="2"/>
  <c r="N11" i="2"/>
  <c r="G12" i="2"/>
  <c r="H12" i="2"/>
  <c r="N12" i="2"/>
  <c r="G13" i="2"/>
  <c r="H13" i="2"/>
  <c r="N13" i="2"/>
  <c r="N14" i="2"/>
  <c r="H14" i="2"/>
  <c r="G14" i="2"/>
  <c r="G20" i="2"/>
  <c r="N20" i="2"/>
  <c r="H20" i="2"/>
  <c r="N16" i="2"/>
  <c r="G16" i="2"/>
  <c r="O16" i="2" s="1"/>
  <c r="P16" i="2" s="1"/>
  <c r="H16" i="2"/>
  <c r="F9" i="2"/>
  <c r="F21" i="2" l="1"/>
  <c r="G9" i="2"/>
  <c r="H9" i="2"/>
  <c r="H21" i="2" s="1"/>
  <c r="N9" i="2"/>
  <c r="N21" i="2" s="1"/>
  <c r="O20" i="2"/>
  <c r="P20" i="2" s="1"/>
  <c r="O14" i="2"/>
  <c r="P14" i="2" s="1"/>
  <c r="O13" i="2"/>
  <c r="P13" i="2" s="1"/>
  <c r="O12" i="2"/>
  <c r="P12" i="2" s="1"/>
  <c r="O10" i="2"/>
  <c r="P10" i="2" s="1"/>
  <c r="O19" i="2"/>
  <c r="P19" i="2" s="1"/>
  <c r="O15" i="2"/>
  <c r="P15" i="2" s="1"/>
  <c r="G21" i="2" l="1"/>
  <c r="O9" i="2"/>
  <c r="O21" i="2" l="1"/>
  <c r="P21" i="2" s="1"/>
  <c r="P9" i="2"/>
</calcChain>
</file>

<file path=xl/comments1.xml><?xml version="1.0" encoding="utf-8"?>
<comments xmlns="http://schemas.openxmlformats.org/spreadsheetml/2006/main">
  <authors>
    <author>user1</author>
  </authors>
  <commentList>
    <comment ref="M14" authorId="0">
      <text>
        <r>
          <rPr>
            <b/>
            <sz val="8"/>
            <color indexed="81"/>
            <rFont val="Tahoma"/>
            <family val="2"/>
            <charset val="204"/>
          </rPr>
          <t>user1:</t>
        </r>
        <r>
          <rPr>
            <sz val="8"/>
            <color indexed="81"/>
            <rFont val="Tahoma"/>
            <family val="2"/>
            <charset val="204"/>
          </rPr>
          <t xml:space="preserve">
1413-дезинсекция
1000р -ремонт лавочек</t>
        </r>
      </text>
    </comment>
    <comment ref="M16" authorId="0">
      <text>
        <r>
          <rPr>
            <b/>
            <sz val="8"/>
            <color indexed="81"/>
            <rFont val="Tahoma"/>
            <family val="2"/>
            <charset val="204"/>
          </rPr>
          <t>user1:</t>
        </r>
        <r>
          <rPr>
            <sz val="8"/>
            <color indexed="81"/>
            <rFont val="Tahoma"/>
            <family val="2"/>
            <charset val="204"/>
          </rPr>
          <t xml:space="preserve">
2000руб. -забивка окон сеткоой в подвале</t>
        </r>
      </text>
    </comment>
  </commentList>
</comments>
</file>

<file path=xl/sharedStrings.xml><?xml version="1.0" encoding="utf-8"?>
<sst xmlns="http://schemas.openxmlformats.org/spreadsheetml/2006/main" count="118" uniqueCount="73">
  <si>
    <t>Площадь</t>
  </si>
  <si>
    <t xml:space="preserve">Кол-во </t>
  </si>
  <si>
    <t xml:space="preserve">Поступило </t>
  </si>
  <si>
    <t xml:space="preserve">Оплата </t>
  </si>
  <si>
    <t>Налог</t>
  </si>
  <si>
    <t>Уборка</t>
  </si>
  <si>
    <t>Ремонт</t>
  </si>
  <si>
    <t>Содержание</t>
  </si>
  <si>
    <t>Расходы</t>
  </si>
  <si>
    <t xml:space="preserve">Остаток </t>
  </si>
  <si>
    <t>квар.</t>
  </si>
  <si>
    <t>содержание</t>
  </si>
  <si>
    <t>ремонт</t>
  </si>
  <si>
    <t>итого</t>
  </si>
  <si>
    <t>ЕРКЦ</t>
  </si>
  <si>
    <t>тер.</t>
  </si>
  <si>
    <t xml:space="preserve">сметы </t>
  </si>
  <si>
    <t>договор ав.</t>
  </si>
  <si>
    <t xml:space="preserve">Разное </t>
  </si>
  <si>
    <t xml:space="preserve">эксплуатац. </t>
  </si>
  <si>
    <t>на конец</t>
  </si>
  <si>
    <t>я</t>
  </si>
  <si>
    <t>Никишина И.М.</t>
  </si>
  <si>
    <t xml:space="preserve"> Ген. директор  ООО " Георгиевск -ЖЭУ"</t>
  </si>
  <si>
    <t>Месяц</t>
  </si>
  <si>
    <t>Наименование работ</t>
  </si>
  <si>
    <t>ед. изм.</t>
  </si>
  <si>
    <t>кол-во</t>
  </si>
  <si>
    <t>ИТОГО</t>
  </si>
  <si>
    <t>март</t>
  </si>
  <si>
    <t>февраль</t>
  </si>
  <si>
    <t>тыс.руб.</t>
  </si>
  <si>
    <t>май</t>
  </si>
  <si>
    <t>июль</t>
  </si>
  <si>
    <t>100шт</t>
  </si>
  <si>
    <t>август</t>
  </si>
  <si>
    <t>1 шт</t>
  </si>
  <si>
    <t>сентябрь</t>
  </si>
  <si>
    <t>100м2</t>
  </si>
  <si>
    <t>Выкашивание газонов: газонокосилкой</t>
  </si>
  <si>
    <t>октябрь</t>
  </si>
  <si>
    <t>ноябрь</t>
  </si>
  <si>
    <t>декабрь</t>
  </si>
  <si>
    <t>100м</t>
  </si>
  <si>
    <t>Учет доходов и расходов по Калинина 148/1 на 2013 год</t>
  </si>
  <si>
    <t>Перечень выполненных работ по сметам за 2013 год по дому Калинина 148/1</t>
  </si>
  <si>
    <t>апрель</t>
  </si>
  <si>
    <t>Обслуж.</t>
  </si>
  <si>
    <t>теплосчет.</t>
  </si>
  <si>
    <t>подвал х/в</t>
  </si>
  <si>
    <t>Установка вентилей, задвижек, затворов, клапанов обратных, кранов проходных на трубопроводах из стальных труб диаметром: до 25мм</t>
  </si>
  <si>
    <t>июнь</t>
  </si>
  <si>
    <t>100м тр-да</t>
  </si>
  <si>
    <t>Смена внутренних трубопроводов из стальных труб диаметром: до 32 мм</t>
  </si>
  <si>
    <t>Смена автоматов с ревизией эл. щитовой</t>
  </si>
  <si>
    <t>кв.1 подвал</t>
  </si>
  <si>
    <t>Прокладка трубопроводов канализации из полиэтиленовых труб высокой плотности диаметром: 110 мм</t>
  </si>
  <si>
    <t>Гидравлическое испытание трубопроводов систем отопления, водопровода и горячего водоснабжения диаметром: до 100мм</t>
  </si>
  <si>
    <t>кв.56,52</t>
  </si>
  <si>
    <t>Разборка трубопроводов  из водогазопроводных труб диаметром: до 32мм</t>
  </si>
  <si>
    <t>Прокладка трубопроводов водоснабжения из напорных полиэтиленовых труб низкого давления среднего типа наружным диаметром: 25мм</t>
  </si>
  <si>
    <t>Пробивка отверстий в кирпичных стенах для водогазопроводных труб вручную при толщине стен: в 1,5 кирпича</t>
  </si>
  <si>
    <t>100 отв.</t>
  </si>
  <si>
    <t>Смена: прямых звеньев водосточных труб с люлек</t>
  </si>
  <si>
    <t>Смена: колен водосточных труб с люлек</t>
  </si>
  <si>
    <t>Смена ухватов для водосточных труб: в каменных стенах</t>
  </si>
  <si>
    <t>Смена ламп: накаливания</t>
  </si>
  <si>
    <t>Смена патронов</t>
  </si>
  <si>
    <t>Ремонт силового предохранительного шкафа, ревизия электропроводки, подвязка проводов</t>
  </si>
  <si>
    <t>1413р</t>
  </si>
  <si>
    <t>дезинсекция</t>
  </si>
  <si>
    <t>2000р</t>
  </si>
  <si>
    <t>забивка окон сеткой в подвале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</si>
</sst>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_р_."/>
    <numFmt numFmtId="165" formatCode="0.000"/>
  </numFmts>
  <fonts count="13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8"/>
      <name val="Arial Cyr"/>
      <charset val="204"/>
    </font>
    <font>
      <sz val="8"/>
      <color indexed="8"/>
      <name val="Calibri"/>
      <family val="2"/>
      <charset val="204"/>
    </font>
    <font>
      <sz val="7"/>
      <name val="Arial Cyr"/>
      <charset val="204"/>
    </font>
    <font>
      <sz val="7"/>
      <color indexed="8"/>
      <name val="Arial Cyr"/>
      <charset val="204"/>
    </font>
    <font>
      <b/>
      <sz val="10"/>
      <name val="Arial Cyr"/>
      <charset val="204"/>
    </font>
    <font>
      <b/>
      <sz val="11"/>
      <name val="Calibri"/>
      <family val="2"/>
      <charset val="204"/>
    </font>
    <font>
      <sz val="11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</fonts>
  <fills count="1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60">
    <xf numFmtId="0" fontId="0" fillId="0" borderId="0" xfId="0"/>
    <xf numFmtId="0" fontId="3" fillId="0" borderId="0" xfId="1" applyFont="1"/>
    <xf numFmtId="0" fontId="3" fillId="0" borderId="1" xfId="1" applyFont="1" applyBorder="1"/>
    <xf numFmtId="1" fontId="3" fillId="0" borderId="1" xfId="1" applyNumberFormat="1" applyFont="1" applyBorder="1"/>
    <xf numFmtId="0" fontId="4" fillId="0" borderId="0" xfId="0" applyFont="1"/>
    <xf numFmtId="0" fontId="3" fillId="0" borderId="2" xfId="1" applyFont="1" applyBorder="1"/>
    <xf numFmtId="1" fontId="3" fillId="0" borderId="2" xfId="1" applyNumberFormat="1" applyFont="1" applyBorder="1"/>
    <xf numFmtId="2" fontId="5" fillId="0" borderId="1" xfId="1" applyNumberFormat="1" applyFont="1" applyBorder="1"/>
    <xf numFmtId="2" fontId="5" fillId="0" borderId="1" xfId="1" applyNumberFormat="1" applyFont="1" applyFill="1" applyBorder="1"/>
    <xf numFmtId="2" fontId="5" fillId="0" borderId="4" xfId="1" applyNumberFormat="1" applyFont="1" applyBorder="1" applyAlignment="1"/>
    <xf numFmtId="2" fontId="5" fillId="0" borderId="3" xfId="1" applyNumberFormat="1" applyFont="1" applyBorder="1"/>
    <xf numFmtId="2" fontId="5" fillId="0" borderId="2" xfId="1" applyNumberFormat="1" applyFont="1" applyBorder="1"/>
    <xf numFmtId="2" fontId="5" fillId="0" borderId="5" xfId="1" applyNumberFormat="1" applyFont="1" applyBorder="1"/>
    <xf numFmtId="0" fontId="5" fillId="0" borderId="2" xfId="1" applyFont="1" applyBorder="1"/>
    <xf numFmtId="164" fontId="5" fillId="4" borderId="1" xfId="1" applyNumberFormat="1" applyFont="1" applyFill="1" applyBorder="1" applyAlignment="1"/>
    <xf numFmtId="0" fontId="1" fillId="0" borderId="0" xfId="0" applyFont="1"/>
    <xf numFmtId="2" fontId="5" fillId="5" borderId="3" xfId="1" applyNumberFormat="1" applyFont="1" applyFill="1" applyBorder="1"/>
    <xf numFmtId="2" fontId="0" fillId="0" borderId="3" xfId="0" applyNumberFormat="1" applyBorder="1"/>
    <xf numFmtId="0" fontId="0" fillId="0" borderId="3" xfId="0" applyBorder="1"/>
    <xf numFmtId="0" fontId="7" fillId="2" borderId="3" xfId="0" applyNumberFormat="1" applyFont="1" applyFill="1" applyBorder="1" applyAlignment="1">
      <alignment horizontal="left"/>
    </xf>
    <xf numFmtId="0" fontId="7" fillId="2" borderId="3" xfId="0" applyFont="1" applyFill="1" applyBorder="1"/>
    <xf numFmtId="2" fontId="8" fillId="0" borderId="3" xfId="0" applyNumberFormat="1" applyFont="1" applyBorder="1"/>
    <xf numFmtId="0" fontId="9" fillId="0" borderId="3" xfId="0" applyFont="1" applyBorder="1"/>
    <xf numFmtId="165" fontId="8" fillId="2" borderId="3" xfId="0" applyNumberFormat="1" applyFont="1" applyFill="1" applyBorder="1"/>
    <xf numFmtId="2" fontId="7" fillId="2" borderId="4" xfId="0" applyNumberFormat="1" applyFont="1" applyFill="1" applyBorder="1" applyAlignment="1"/>
    <xf numFmtId="2" fontId="7" fillId="2" borderId="6" xfId="0" applyNumberFormat="1" applyFont="1" applyFill="1" applyBorder="1" applyAlignment="1"/>
    <xf numFmtId="2" fontId="0" fillId="0" borderId="0" xfId="0" applyNumberFormat="1"/>
    <xf numFmtId="164" fontId="5" fillId="4" borderId="1" xfId="1" applyNumberFormat="1" applyFont="1" applyFill="1" applyBorder="1"/>
    <xf numFmtId="4" fontId="5" fillId="0" borderId="1" xfId="1" applyNumberFormat="1" applyFont="1" applyBorder="1"/>
    <xf numFmtId="165" fontId="8" fillId="8" borderId="3" xfId="0" applyNumberFormat="1" applyFont="1" applyFill="1" applyBorder="1"/>
    <xf numFmtId="164" fontId="5" fillId="3" borderId="1" xfId="1" applyNumberFormat="1" applyFont="1" applyFill="1" applyBorder="1" applyAlignment="1"/>
    <xf numFmtId="164" fontId="6" fillId="3" borderId="1" xfId="1" applyNumberFormat="1" applyFont="1" applyFill="1" applyBorder="1" applyAlignment="1"/>
    <xf numFmtId="0" fontId="0" fillId="5" borderId="3" xfId="0" applyFill="1" applyBorder="1"/>
    <xf numFmtId="164" fontId="4" fillId="5" borderId="3" xfId="0" applyNumberFormat="1" applyFont="1" applyFill="1" applyBorder="1"/>
    <xf numFmtId="2" fontId="4" fillId="5" borderId="3" xfId="0" applyNumberFormat="1" applyFont="1" applyFill="1" applyBorder="1"/>
    <xf numFmtId="2" fontId="10" fillId="0" borderId="3" xfId="0" applyNumberFormat="1" applyFont="1" applyBorder="1"/>
    <xf numFmtId="4" fontId="0" fillId="0" borderId="0" xfId="0" applyNumberFormat="1"/>
    <xf numFmtId="165" fontId="8" fillId="9" borderId="3" xfId="0" applyNumberFormat="1" applyFont="1" applyFill="1" applyBorder="1"/>
    <xf numFmtId="165" fontId="8" fillId="10" borderId="3" xfId="0" applyNumberFormat="1" applyFont="1" applyFill="1" applyBorder="1"/>
    <xf numFmtId="165" fontId="8" fillId="6" borderId="3" xfId="0" applyNumberFormat="1" applyFont="1" applyFill="1" applyBorder="1"/>
    <xf numFmtId="165" fontId="8" fillId="11" borderId="3" xfId="0" applyNumberFormat="1" applyFont="1" applyFill="1" applyBorder="1"/>
    <xf numFmtId="165" fontId="8" fillId="12" borderId="3" xfId="0" applyNumberFormat="1" applyFont="1" applyFill="1" applyBorder="1"/>
    <xf numFmtId="165" fontId="8" fillId="13" borderId="3" xfId="0" applyNumberFormat="1" applyFont="1" applyFill="1" applyBorder="1"/>
    <xf numFmtId="2" fontId="5" fillId="0" borderId="5" xfId="1" applyNumberFormat="1" applyFont="1" applyBorder="1" applyAlignment="1">
      <alignment horizontal="center"/>
    </xf>
    <xf numFmtId="2" fontId="9" fillId="0" borderId="4" xfId="0" applyNumberFormat="1" applyFont="1" applyBorder="1" applyAlignment="1">
      <alignment horizontal="left" wrapText="1"/>
    </xf>
    <xf numFmtId="2" fontId="9" fillId="0" borderId="6" xfId="0" applyNumberFormat="1" applyFont="1" applyBorder="1" applyAlignment="1">
      <alignment horizontal="left" wrapText="1"/>
    </xf>
    <xf numFmtId="2" fontId="9" fillId="0" borderId="7" xfId="0" applyNumberFormat="1" applyFont="1" applyBorder="1" applyAlignment="1">
      <alignment horizontal="left" wrapText="1"/>
    </xf>
    <xf numFmtId="0" fontId="7" fillId="3" borderId="0" xfId="1" applyFont="1" applyFill="1" applyAlignment="1">
      <alignment horizontal="center"/>
    </xf>
    <xf numFmtId="2" fontId="5" fillId="0" borderId="8" xfId="1" applyNumberFormat="1" applyFont="1" applyBorder="1" applyAlignment="1">
      <alignment horizontal="center"/>
    </xf>
    <xf numFmtId="2" fontId="5" fillId="0" borderId="9" xfId="1" applyNumberFormat="1" applyFont="1" applyBorder="1" applyAlignment="1">
      <alignment horizontal="center"/>
    </xf>
    <xf numFmtId="2" fontId="5" fillId="0" borderId="10" xfId="1" applyNumberFormat="1" applyFont="1" applyBorder="1" applyAlignment="1">
      <alignment horizontal="center"/>
    </xf>
    <xf numFmtId="2" fontId="5" fillId="0" borderId="1" xfId="1" applyNumberFormat="1" applyFont="1" applyBorder="1" applyAlignment="1">
      <alignment horizontal="center"/>
    </xf>
    <xf numFmtId="2" fontId="5" fillId="0" borderId="5" xfId="1" applyNumberFormat="1" applyFont="1" applyBorder="1" applyAlignment="1">
      <alignment horizontal="center"/>
    </xf>
    <xf numFmtId="2" fontId="5" fillId="0" borderId="4" xfId="1" applyNumberFormat="1" applyFont="1" applyBorder="1" applyAlignment="1">
      <alignment horizontal="center"/>
    </xf>
    <xf numFmtId="2" fontId="5" fillId="0" borderId="6" xfId="1" applyNumberFormat="1" applyFont="1" applyBorder="1" applyAlignment="1">
      <alignment horizontal="center"/>
    </xf>
    <xf numFmtId="2" fontId="5" fillId="0" borderId="7" xfId="1" applyNumberFormat="1" applyFont="1" applyBorder="1" applyAlignment="1">
      <alignment horizontal="center"/>
    </xf>
    <xf numFmtId="2" fontId="7" fillId="7" borderId="11" xfId="0" applyNumberFormat="1" applyFont="1" applyFill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2" fontId="0" fillId="0" borderId="7" xfId="0" applyNumberFormat="1" applyBorder="1" applyAlignment="1">
      <alignment horizontal="center"/>
    </xf>
  </cellXfs>
  <cellStyles count="2">
    <cellStyle name="Обычный" xfId="0" builtinId="0"/>
    <cellStyle name="Обычный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indexed="11"/>
  </sheetPr>
  <dimension ref="A5:R61"/>
  <sheetViews>
    <sheetView tabSelected="1" workbookViewId="0">
      <selection activeCell="L21" sqref="L21"/>
    </sheetView>
  </sheetViews>
  <sheetFormatPr defaultRowHeight="15" x14ac:dyDescent="0.25"/>
  <cols>
    <col min="1" max="1" width="3.140625" customWidth="1"/>
    <col min="2" max="2" width="1.140625" customWidth="1"/>
    <col min="3" max="3" width="1.7109375" customWidth="1"/>
    <col min="4" max="4" width="10.28515625" customWidth="1"/>
    <col min="5" max="14" width="9.28515625" bestFit="1" customWidth="1"/>
    <col min="15" max="15" width="10.85546875" customWidth="1"/>
    <col min="16" max="16" width="10.42578125" bestFit="1" customWidth="1"/>
  </cols>
  <sheetData>
    <row r="5" spans="1:18" x14ac:dyDescent="0.25">
      <c r="A5" s="47" t="s">
        <v>44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</row>
    <row r="6" spans="1:18" x14ac:dyDescent="0.25">
      <c r="A6" s="1"/>
      <c r="B6" s="2" t="s">
        <v>0</v>
      </c>
      <c r="C6" s="3" t="s">
        <v>1</v>
      </c>
      <c r="D6" s="48" t="s">
        <v>2</v>
      </c>
      <c r="E6" s="49"/>
      <c r="F6" s="50"/>
      <c r="G6" s="7" t="s">
        <v>3</v>
      </c>
      <c r="H6" s="51" t="s">
        <v>4</v>
      </c>
      <c r="I6" s="7" t="s">
        <v>5</v>
      </c>
      <c r="J6" s="8" t="s">
        <v>47</v>
      </c>
      <c r="K6" s="9" t="s">
        <v>6</v>
      </c>
      <c r="L6" s="53" t="s">
        <v>7</v>
      </c>
      <c r="M6" s="54"/>
      <c r="N6" s="55"/>
      <c r="O6" s="51" t="s">
        <v>8</v>
      </c>
      <c r="P6" s="8" t="s">
        <v>9</v>
      </c>
    </row>
    <row r="7" spans="1:18" x14ac:dyDescent="0.25">
      <c r="A7" s="1"/>
      <c r="B7" s="5"/>
      <c r="C7" s="6" t="s">
        <v>10</v>
      </c>
      <c r="D7" s="10" t="s">
        <v>11</v>
      </c>
      <c r="E7" s="10" t="s">
        <v>12</v>
      </c>
      <c r="F7" s="10" t="s">
        <v>13</v>
      </c>
      <c r="G7" s="11" t="s">
        <v>14</v>
      </c>
      <c r="H7" s="52"/>
      <c r="I7" s="11" t="s">
        <v>15</v>
      </c>
      <c r="J7" s="11" t="s">
        <v>48</v>
      </c>
      <c r="K7" s="7" t="s">
        <v>16</v>
      </c>
      <c r="L7" s="12" t="s">
        <v>17</v>
      </c>
      <c r="M7" s="11" t="s">
        <v>18</v>
      </c>
      <c r="N7" s="11" t="s">
        <v>19</v>
      </c>
      <c r="O7" s="52"/>
      <c r="P7" s="13" t="s">
        <v>20</v>
      </c>
    </row>
    <row r="8" spans="1:18" x14ac:dyDescent="0.25">
      <c r="A8" s="1"/>
      <c r="B8" s="5"/>
      <c r="C8" s="6"/>
      <c r="D8" s="10"/>
      <c r="E8" s="10"/>
      <c r="F8" s="16">
        <v>14081.36</v>
      </c>
      <c r="G8" s="11"/>
      <c r="H8" s="43"/>
      <c r="I8" s="11"/>
      <c r="J8" s="11"/>
      <c r="K8" s="7"/>
      <c r="L8" s="12"/>
      <c r="M8" s="11"/>
      <c r="N8" s="11"/>
      <c r="O8" s="43"/>
      <c r="P8" s="13"/>
    </row>
    <row r="9" spans="1:18" x14ac:dyDescent="0.25">
      <c r="A9" s="2" t="s">
        <v>21</v>
      </c>
      <c r="B9" s="2">
        <v>3091.6</v>
      </c>
      <c r="C9" s="3">
        <v>70</v>
      </c>
      <c r="D9" s="30">
        <f>18342.74+309.4</f>
        <v>18652.140000000003</v>
      </c>
      <c r="E9" s="31">
        <f>4807.01+88.4</f>
        <v>4895.41</v>
      </c>
      <c r="F9" s="30">
        <f t="shared" ref="F9:F20" si="0">SUM(D9:E9)</f>
        <v>23547.550000000003</v>
      </c>
      <c r="G9" s="14">
        <f t="shared" ref="G9:G20" si="1">SUM(F9*0.03)</f>
        <v>706.42650000000003</v>
      </c>
      <c r="H9" s="14">
        <f t="shared" ref="H9:H20" si="2">SUM(F9*0.06)</f>
        <v>1412.8530000000001</v>
      </c>
      <c r="I9" s="27">
        <v>5482</v>
      </c>
      <c r="J9" s="14">
        <v>1200</v>
      </c>
      <c r="K9" s="27">
        <v>0</v>
      </c>
      <c r="L9" s="27">
        <v>3308.01</v>
      </c>
      <c r="M9" s="27">
        <v>1380</v>
      </c>
      <c r="N9" s="27">
        <f t="shared" ref="N9:N20" si="3">SUM(F9*0.25)</f>
        <v>5886.8875000000007</v>
      </c>
      <c r="O9" s="27">
        <f t="shared" ref="O9:O20" si="4">SUM(G9:N9)</f>
        <v>19376.177000000003</v>
      </c>
      <c r="P9" s="28">
        <f t="shared" ref="P9:P20" si="5">F9-O9</f>
        <v>4171.3729999999996</v>
      </c>
      <c r="Q9" s="36"/>
      <c r="R9" s="36"/>
    </row>
    <row r="10" spans="1:18" x14ac:dyDescent="0.25">
      <c r="A10" s="2" t="s">
        <v>30</v>
      </c>
      <c r="B10" s="2"/>
      <c r="C10" s="3"/>
      <c r="D10" s="30">
        <f>16327.7+1173.9</f>
        <v>17501.600000000002</v>
      </c>
      <c r="E10" s="31">
        <f>4895.34+335.4</f>
        <v>5230.74</v>
      </c>
      <c r="F10" s="30">
        <f t="shared" si="0"/>
        <v>22732.340000000004</v>
      </c>
      <c r="G10" s="14">
        <f t="shared" si="1"/>
        <v>681.97020000000009</v>
      </c>
      <c r="H10" s="14">
        <f t="shared" si="2"/>
        <v>1363.9404000000002</v>
      </c>
      <c r="I10" s="27">
        <v>5482</v>
      </c>
      <c r="J10" s="14">
        <v>1200</v>
      </c>
      <c r="K10" s="27">
        <v>0</v>
      </c>
      <c r="L10" s="27">
        <v>3308.01</v>
      </c>
      <c r="M10" s="27">
        <v>1380</v>
      </c>
      <c r="N10" s="27">
        <f t="shared" si="3"/>
        <v>5683.0850000000009</v>
      </c>
      <c r="O10" s="27">
        <f t="shared" si="4"/>
        <v>19099.0056</v>
      </c>
      <c r="P10" s="28">
        <f t="shared" si="5"/>
        <v>3633.3344000000034</v>
      </c>
    </row>
    <row r="11" spans="1:18" x14ac:dyDescent="0.25">
      <c r="A11" s="2" t="s">
        <v>29</v>
      </c>
      <c r="B11" s="2"/>
      <c r="C11" s="3"/>
      <c r="D11" s="30">
        <f>20758.57+837.2</f>
        <v>21595.77</v>
      </c>
      <c r="E11" s="31">
        <f>6001.68+239.2</f>
        <v>6240.88</v>
      </c>
      <c r="F11" s="30">
        <f t="shared" si="0"/>
        <v>27836.65</v>
      </c>
      <c r="G11" s="14">
        <f t="shared" si="1"/>
        <v>835.09950000000003</v>
      </c>
      <c r="H11" s="14">
        <f t="shared" si="2"/>
        <v>1670.1990000000001</v>
      </c>
      <c r="I11" s="27">
        <v>5482</v>
      </c>
      <c r="J11" s="14">
        <v>1200</v>
      </c>
      <c r="K11" s="27">
        <v>0</v>
      </c>
      <c r="L11" s="27">
        <v>3308.01</v>
      </c>
      <c r="M11" s="27">
        <v>1380</v>
      </c>
      <c r="N11" s="27">
        <f t="shared" si="3"/>
        <v>6959.1625000000004</v>
      </c>
      <c r="O11" s="27">
        <f t="shared" si="4"/>
        <v>20834.471000000001</v>
      </c>
      <c r="P11" s="28">
        <f t="shared" si="5"/>
        <v>7002.1790000000001</v>
      </c>
    </row>
    <row r="12" spans="1:18" x14ac:dyDescent="0.25">
      <c r="A12" s="2" t="s">
        <v>46</v>
      </c>
      <c r="B12" s="2"/>
      <c r="C12" s="3"/>
      <c r="D12" s="30">
        <f>21378.9+205.1</f>
        <v>21584</v>
      </c>
      <c r="E12" s="31">
        <f>6234.12+58.6</f>
        <v>6292.72</v>
      </c>
      <c r="F12" s="30">
        <f t="shared" si="0"/>
        <v>27876.720000000001</v>
      </c>
      <c r="G12" s="14">
        <f t="shared" si="1"/>
        <v>836.30160000000001</v>
      </c>
      <c r="H12" s="14">
        <f t="shared" si="2"/>
        <v>1672.6032</v>
      </c>
      <c r="I12" s="27">
        <v>5482</v>
      </c>
      <c r="J12" s="14">
        <v>1200</v>
      </c>
      <c r="K12" s="27">
        <v>12255</v>
      </c>
      <c r="L12" s="27">
        <v>3308.01</v>
      </c>
      <c r="M12" s="27">
        <v>1380</v>
      </c>
      <c r="N12" s="27">
        <f t="shared" si="3"/>
        <v>6969.18</v>
      </c>
      <c r="O12" s="27">
        <f t="shared" si="4"/>
        <v>33103.094799999999</v>
      </c>
      <c r="P12" s="28">
        <f t="shared" si="5"/>
        <v>-5226.3747999999978</v>
      </c>
    </row>
    <row r="13" spans="1:18" x14ac:dyDescent="0.25">
      <c r="A13" s="2" t="s">
        <v>32</v>
      </c>
      <c r="B13" s="2"/>
      <c r="C13" s="3"/>
      <c r="D13" s="30">
        <f>16724.63+674.1+592.9</f>
        <v>17991.63</v>
      </c>
      <c r="E13" s="31">
        <f>4751.04+192.6+169.4</f>
        <v>5113.04</v>
      </c>
      <c r="F13" s="30">
        <f t="shared" si="0"/>
        <v>23104.670000000002</v>
      </c>
      <c r="G13" s="14">
        <f t="shared" si="1"/>
        <v>693.14010000000007</v>
      </c>
      <c r="H13" s="14">
        <f t="shared" si="2"/>
        <v>1386.2802000000001</v>
      </c>
      <c r="I13" s="27">
        <v>5482</v>
      </c>
      <c r="J13" s="14">
        <v>0</v>
      </c>
      <c r="K13" s="27">
        <v>1168</v>
      </c>
      <c r="L13" s="27">
        <v>3308.01</v>
      </c>
      <c r="M13" s="27">
        <v>1380</v>
      </c>
      <c r="N13" s="27">
        <f t="shared" si="3"/>
        <v>5776.1675000000005</v>
      </c>
      <c r="O13" s="27">
        <f t="shared" si="4"/>
        <v>19193.5978</v>
      </c>
      <c r="P13" s="28">
        <f t="shared" si="5"/>
        <v>3911.0722000000023</v>
      </c>
    </row>
    <row r="14" spans="1:18" x14ac:dyDescent="0.25">
      <c r="A14" s="2" t="s">
        <v>51</v>
      </c>
      <c r="B14" s="2"/>
      <c r="C14" s="3"/>
      <c r="D14" s="30">
        <f>22492.16+516.6</f>
        <v>23008.76</v>
      </c>
      <c r="E14" s="31">
        <f>5935.16+147.6</f>
        <v>6082.76</v>
      </c>
      <c r="F14" s="30">
        <f t="shared" si="0"/>
        <v>29091.519999999997</v>
      </c>
      <c r="G14" s="14">
        <f t="shared" si="1"/>
        <v>872.74559999999985</v>
      </c>
      <c r="H14" s="14">
        <f t="shared" si="2"/>
        <v>1745.4911999999997</v>
      </c>
      <c r="I14" s="27">
        <v>5482</v>
      </c>
      <c r="J14" s="14">
        <v>0</v>
      </c>
      <c r="K14" s="27">
        <v>1401</v>
      </c>
      <c r="L14" s="27">
        <v>3308.01</v>
      </c>
      <c r="M14" s="27">
        <f>1380+1413+1000</f>
        <v>3793</v>
      </c>
      <c r="N14" s="27">
        <f t="shared" si="3"/>
        <v>7272.8799999999992</v>
      </c>
      <c r="O14" s="27">
        <f t="shared" si="4"/>
        <v>23875.126799999998</v>
      </c>
      <c r="P14" s="28">
        <f t="shared" si="5"/>
        <v>5216.3931999999986</v>
      </c>
    </row>
    <row r="15" spans="1:18" x14ac:dyDescent="0.25">
      <c r="A15" s="2" t="s">
        <v>33</v>
      </c>
      <c r="B15" s="2"/>
      <c r="C15" s="3"/>
      <c r="D15" s="30">
        <f>23336.42</f>
        <v>23336.42</v>
      </c>
      <c r="E15" s="31">
        <f>7401.71+535.2</f>
        <v>7936.91</v>
      </c>
      <c r="F15" s="30">
        <f t="shared" si="0"/>
        <v>31273.329999999998</v>
      </c>
      <c r="G15" s="14">
        <f t="shared" si="1"/>
        <v>938.19989999999996</v>
      </c>
      <c r="H15" s="14">
        <f t="shared" si="2"/>
        <v>1876.3997999999999</v>
      </c>
      <c r="I15" s="27">
        <v>5482</v>
      </c>
      <c r="J15" s="14">
        <v>0</v>
      </c>
      <c r="K15" s="27">
        <v>901</v>
      </c>
      <c r="L15" s="27">
        <v>3308.01</v>
      </c>
      <c r="M15" s="27">
        <v>1380</v>
      </c>
      <c r="N15" s="27">
        <f t="shared" si="3"/>
        <v>7818.3324999999995</v>
      </c>
      <c r="O15" s="27">
        <f t="shared" si="4"/>
        <v>21703.942199999998</v>
      </c>
      <c r="P15" s="28">
        <f t="shared" si="5"/>
        <v>9569.3878000000004</v>
      </c>
    </row>
    <row r="16" spans="1:18" x14ac:dyDescent="0.25">
      <c r="A16" s="2" t="s">
        <v>35</v>
      </c>
      <c r="B16" s="2"/>
      <c r="C16" s="3"/>
      <c r="D16" s="30">
        <f>21556.08+273</f>
        <v>21829.08</v>
      </c>
      <c r="E16" s="31">
        <f>6045.45+78</f>
        <v>6123.45</v>
      </c>
      <c r="F16" s="30">
        <f t="shared" si="0"/>
        <v>27952.530000000002</v>
      </c>
      <c r="G16" s="14">
        <f t="shared" si="1"/>
        <v>838.57590000000005</v>
      </c>
      <c r="H16" s="14">
        <f t="shared" si="2"/>
        <v>1677.1518000000001</v>
      </c>
      <c r="I16" s="27">
        <v>5482</v>
      </c>
      <c r="J16" s="14">
        <v>0</v>
      </c>
      <c r="K16" s="27">
        <f>14014+6035</f>
        <v>20049</v>
      </c>
      <c r="L16" s="27">
        <v>3308.01</v>
      </c>
      <c r="M16" s="27">
        <f>1380+2000</f>
        <v>3380</v>
      </c>
      <c r="N16" s="27">
        <f t="shared" si="3"/>
        <v>6988.1325000000006</v>
      </c>
      <c r="O16" s="27">
        <f t="shared" si="4"/>
        <v>41722.870199999998</v>
      </c>
      <c r="P16" s="28">
        <f t="shared" si="5"/>
        <v>-13770.340199999995</v>
      </c>
    </row>
    <row r="17" spans="1:18" x14ac:dyDescent="0.25">
      <c r="A17" s="2" t="s">
        <v>37</v>
      </c>
      <c r="B17" s="2"/>
      <c r="C17" s="3"/>
      <c r="D17" s="30">
        <f>17264.8+638.4</f>
        <v>17903.2</v>
      </c>
      <c r="E17" s="31">
        <f>5587.99+182.4</f>
        <v>5770.3899999999994</v>
      </c>
      <c r="F17" s="30">
        <f t="shared" si="0"/>
        <v>23673.59</v>
      </c>
      <c r="G17" s="14">
        <f t="shared" si="1"/>
        <v>710.20769999999993</v>
      </c>
      <c r="H17" s="14">
        <f t="shared" si="2"/>
        <v>1420.4153999999999</v>
      </c>
      <c r="I17" s="27">
        <v>5482</v>
      </c>
      <c r="J17" s="14">
        <v>0</v>
      </c>
      <c r="K17" s="27">
        <v>0</v>
      </c>
      <c r="L17" s="27">
        <v>3308.01</v>
      </c>
      <c r="M17" s="27">
        <v>1380</v>
      </c>
      <c r="N17" s="27">
        <f t="shared" si="3"/>
        <v>5918.3975</v>
      </c>
      <c r="O17" s="27">
        <f t="shared" si="4"/>
        <v>18219.030599999998</v>
      </c>
      <c r="P17" s="28">
        <f t="shared" si="5"/>
        <v>5454.5594000000019</v>
      </c>
    </row>
    <row r="18" spans="1:18" x14ac:dyDescent="0.25">
      <c r="A18" s="2" t="s">
        <v>40</v>
      </c>
      <c r="B18" s="2"/>
      <c r="C18" s="3"/>
      <c r="D18" s="30">
        <f>18197.37+428.4+827.4</f>
        <v>19453.170000000002</v>
      </c>
      <c r="E18" s="31">
        <f>5503.88+122.4+235.8</f>
        <v>5862.08</v>
      </c>
      <c r="F18" s="30">
        <f t="shared" si="0"/>
        <v>25315.25</v>
      </c>
      <c r="G18" s="14">
        <f t="shared" si="1"/>
        <v>759.45749999999998</v>
      </c>
      <c r="H18" s="14">
        <f t="shared" si="2"/>
        <v>1518.915</v>
      </c>
      <c r="I18" s="27">
        <v>5482</v>
      </c>
      <c r="J18" s="14">
        <v>1200</v>
      </c>
      <c r="K18" s="27">
        <v>4199</v>
      </c>
      <c r="L18" s="27">
        <v>3308.01</v>
      </c>
      <c r="M18" s="27">
        <v>1380</v>
      </c>
      <c r="N18" s="27">
        <f t="shared" si="3"/>
        <v>6328.8125</v>
      </c>
      <c r="O18" s="27">
        <f t="shared" si="4"/>
        <v>24176.195</v>
      </c>
      <c r="P18" s="28">
        <f t="shared" si="5"/>
        <v>1139.0550000000003</v>
      </c>
    </row>
    <row r="19" spans="1:18" x14ac:dyDescent="0.25">
      <c r="A19" s="2" t="s">
        <v>41</v>
      </c>
      <c r="B19" s="2"/>
      <c r="C19" s="3"/>
      <c r="D19" s="30">
        <f>21083.46+857.5</f>
        <v>21940.959999999999</v>
      </c>
      <c r="E19" s="31">
        <f>5974.1+245</f>
        <v>6219.1</v>
      </c>
      <c r="F19" s="30">
        <f t="shared" si="0"/>
        <v>28160.059999999998</v>
      </c>
      <c r="G19" s="14">
        <f t="shared" si="1"/>
        <v>844.80179999999984</v>
      </c>
      <c r="H19" s="14">
        <f t="shared" si="2"/>
        <v>1689.6035999999997</v>
      </c>
      <c r="I19" s="27">
        <v>5482</v>
      </c>
      <c r="J19" s="14">
        <v>1200</v>
      </c>
      <c r="K19" s="27">
        <f>23596+319</f>
        <v>23915</v>
      </c>
      <c r="L19" s="27">
        <v>3308.01</v>
      </c>
      <c r="M19" s="27">
        <v>1380</v>
      </c>
      <c r="N19" s="27">
        <f t="shared" si="3"/>
        <v>7040.0149999999994</v>
      </c>
      <c r="O19" s="27">
        <f t="shared" si="4"/>
        <v>44859.430400000005</v>
      </c>
      <c r="P19" s="28">
        <f t="shared" si="5"/>
        <v>-16699.370400000007</v>
      </c>
    </row>
    <row r="20" spans="1:18" x14ac:dyDescent="0.25">
      <c r="A20" s="2" t="s">
        <v>42</v>
      </c>
      <c r="B20" s="2"/>
      <c r="C20" s="3"/>
      <c r="D20" s="30">
        <f>21556.77+1312.5+774.9</f>
        <v>23644.170000000002</v>
      </c>
      <c r="E20" s="31">
        <f>5538.9+375.65+221.4</f>
        <v>6135.9499999999989</v>
      </c>
      <c r="F20" s="30">
        <f t="shared" si="0"/>
        <v>29780.120000000003</v>
      </c>
      <c r="G20" s="14">
        <f t="shared" si="1"/>
        <v>893.4036000000001</v>
      </c>
      <c r="H20" s="14">
        <f t="shared" si="2"/>
        <v>1786.8072000000002</v>
      </c>
      <c r="I20" s="27">
        <v>5482</v>
      </c>
      <c r="J20" s="14">
        <v>1200</v>
      </c>
      <c r="K20" s="27">
        <f>1227+1722</f>
        <v>2949</v>
      </c>
      <c r="L20" s="27">
        <v>3308.01</v>
      </c>
      <c r="M20" s="27">
        <v>1380</v>
      </c>
      <c r="N20" s="27">
        <f t="shared" si="3"/>
        <v>7445.0300000000007</v>
      </c>
      <c r="O20" s="27">
        <f t="shared" si="4"/>
        <v>24444.250800000002</v>
      </c>
      <c r="P20" s="28">
        <f t="shared" si="5"/>
        <v>5335.869200000001</v>
      </c>
    </row>
    <row r="21" spans="1:18" x14ac:dyDescent="0.25">
      <c r="A21" s="32" t="s">
        <v>13</v>
      </c>
      <c r="B21" s="32"/>
      <c r="C21" s="32"/>
      <c r="D21" s="33">
        <f>SUM(D9:D20)</f>
        <v>248440.90000000005</v>
      </c>
      <c r="E21" s="33">
        <f>SUM(E9:E20)</f>
        <v>71903.430000000008</v>
      </c>
      <c r="F21" s="34">
        <f>SUM(F8:F20)</f>
        <v>334425.69</v>
      </c>
      <c r="G21" s="33">
        <f t="shared" ref="G21:O21" si="6">SUM(G9:G20)</f>
        <v>9610.3298999999988</v>
      </c>
      <c r="H21" s="33">
        <f t="shared" si="6"/>
        <v>19220.659799999998</v>
      </c>
      <c r="I21" s="33">
        <f t="shared" si="6"/>
        <v>65784</v>
      </c>
      <c r="J21" s="33">
        <f t="shared" si="6"/>
        <v>8400</v>
      </c>
      <c r="K21" s="33">
        <f t="shared" si="6"/>
        <v>66837</v>
      </c>
      <c r="L21" s="33">
        <f t="shared" si="6"/>
        <v>39696.120000000017</v>
      </c>
      <c r="M21" s="33">
        <f t="shared" si="6"/>
        <v>20973</v>
      </c>
      <c r="N21" s="33">
        <f t="shared" si="6"/>
        <v>80086.082500000004</v>
      </c>
      <c r="O21" s="33">
        <f t="shared" si="6"/>
        <v>310607.19219999999</v>
      </c>
      <c r="P21" s="35">
        <f>F21-O21</f>
        <v>23818.497800000012</v>
      </c>
    </row>
    <row r="23" spans="1:18" x14ac:dyDescent="0.25">
      <c r="D23" t="s">
        <v>51</v>
      </c>
      <c r="E23" t="s">
        <v>69</v>
      </c>
      <c r="F23" t="s">
        <v>70</v>
      </c>
    </row>
    <row r="24" spans="1:18" x14ac:dyDescent="0.25">
      <c r="D24" t="s">
        <v>35</v>
      </c>
      <c r="E24" t="s">
        <v>71</v>
      </c>
      <c r="F24" t="s">
        <v>72</v>
      </c>
    </row>
    <row r="27" spans="1:18" x14ac:dyDescent="0.25">
      <c r="R27" s="26"/>
    </row>
    <row r="28" spans="1:18" x14ac:dyDescent="0.25">
      <c r="E28" s="15" t="s">
        <v>23</v>
      </c>
      <c r="F28" s="15"/>
      <c r="G28" s="15"/>
      <c r="J28" s="4"/>
      <c r="L28" s="15" t="s">
        <v>22</v>
      </c>
      <c r="M28" s="15"/>
    </row>
    <row r="33" spans="4:17" x14ac:dyDescent="0.25">
      <c r="D33" s="56" t="s">
        <v>45</v>
      </c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</row>
    <row r="34" spans="4:17" x14ac:dyDescent="0.25">
      <c r="D34" s="17" t="s">
        <v>24</v>
      </c>
      <c r="E34" s="57" t="s">
        <v>25</v>
      </c>
      <c r="F34" s="58"/>
      <c r="G34" s="58"/>
      <c r="H34" s="58"/>
      <c r="I34" s="58"/>
      <c r="J34" s="58"/>
      <c r="K34" s="58"/>
      <c r="L34" s="58"/>
      <c r="M34" s="58"/>
      <c r="N34" s="59"/>
      <c r="O34" s="18" t="s">
        <v>26</v>
      </c>
      <c r="P34" s="18" t="s">
        <v>27</v>
      </c>
    </row>
    <row r="35" spans="4:17" x14ac:dyDescent="0.25">
      <c r="D35" s="21" t="s">
        <v>46</v>
      </c>
      <c r="E35" s="44" t="s">
        <v>50</v>
      </c>
      <c r="F35" s="45"/>
      <c r="G35" s="45"/>
      <c r="H35" s="45"/>
      <c r="I35" s="45"/>
      <c r="J35" s="45"/>
      <c r="K35" s="45"/>
      <c r="L35" s="45"/>
      <c r="M35" s="45"/>
      <c r="N35" s="46"/>
      <c r="O35" s="22" t="s">
        <v>36</v>
      </c>
      <c r="P35" s="22">
        <v>13</v>
      </c>
    </row>
    <row r="36" spans="4:17" x14ac:dyDescent="0.25">
      <c r="D36" s="19" t="s">
        <v>28</v>
      </c>
      <c r="E36" s="24"/>
      <c r="F36" s="25"/>
      <c r="G36" s="25"/>
      <c r="H36" s="25"/>
      <c r="I36" s="25"/>
      <c r="J36" s="25"/>
      <c r="K36" s="25"/>
      <c r="L36" s="25"/>
      <c r="M36" s="25"/>
      <c r="N36" s="25"/>
      <c r="O36" s="20" t="s">
        <v>31</v>
      </c>
      <c r="P36" s="23">
        <v>12.255000000000001</v>
      </c>
      <c r="Q36" t="s">
        <v>49</v>
      </c>
    </row>
    <row r="37" spans="4:17" x14ac:dyDescent="0.25">
      <c r="D37" s="21" t="s">
        <v>32</v>
      </c>
      <c r="E37" s="44" t="s">
        <v>53</v>
      </c>
      <c r="F37" s="45"/>
      <c r="G37" s="45"/>
      <c r="H37" s="45"/>
      <c r="I37" s="45"/>
      <c r="J37" s="45"/>
      <c r="K37" s="45"/>
      <c r="L37" s="45"/>
      <c r="M37" s="45"/>
      <c r="N37" s="46"/>
      <c r="O37" s="22" t="s">
        <v>52</v>
      </c>
      <c r="P37" s="22">
        <v>0.02</v>
      </c>
    </row>
    <row r="38" spans="4:17" x14ac:dyDescent="0.25">
      <c r="D38" s="19" t="s">
        <v>28</v>
      </c>
      <c r="E38" s="24"/>
      <c r="F38" s="25"/>
      <c r="G38" s="25"/>
      <c r="H38" s="25"/>
      <c r="I38" s="25"/>
      <c r="J38" s="25"/>
      <c r="K38" s="25"/>
      <c r="L38" s="25"/>
      <c r="M38" s="25"/>
      <c r="N38" s="25"/>
      <c r="O38" s="20" t="s">
        <v>31</v>
      </c>
      <c r="P38" s="37">
        <v>1.1679999999999999</v>
      </c>
    </row>
    <row r="39" spans="4:17" x14ac:dyDescent="0.25">
      <c r="D39" s="21" t="s">
        <v>51</v>
      </c>
      <c r="E39" s="44" t="s">
        <v>54</v>
      </c>
      <c r="F39" s="45"/>
      <c r="G39" s="45"/>
      <c r="H39" s="45"/>
      <c r="I39" s="45"/>
      <c r="J39" s="45"/>
      <c r="K39" s="45"/>
      <c r="L39" s="45"/>
      <c r="M39" s="45"/>
      <c r="N39" s="46"/>
      <c r="O39" s="22" t="s">
        <v>34</v>
      </c>
      <c r="P39" s="22">
        <v>0.01</v>
      </c>
    </row>
    <row r="40" spans="4:17" x14ac:dyDescent="0.25">
      <c r="D40" s="19" t="s">
        <v>28</v>
      </c>
      <c r="E40" s="24"/>
      <c r="F40" s="25"/>
      <c r="G40" s="25"/>
      <c r="H40" s="25"/>
      <c r="I40" s="25"/>
      <c r="J40" s="25"/>
      <c r="K40" s="25"/>
      <c r="L40" s="25"/>
      <c r="M40" s="25"/>
      <c r="N40" s="25"/>
      <c r="O40" s="20" t="s">
        <v>31</v>
      </c>
      <c r="P40" s="29">
        <v>1.401</v>
      </c>
    </row>
    <row r="41" spans="4:17" x14ac:dyDescent="0.25">
      <c r="D41" s="21" t="s">
        <v>33</v>
      </c>
      <c r="E41" s="44" t="s">
        <v>56</v>
      </c>
      <c r="F41" s="45"/>
      <c r="G41" s="45"/>
      <c r="H41" s="45"/>
      <c r="I41" s="45"/>
      <c r="J41" s="45"/>
      <c r="K41" s="45"/>
      <c r="L41" s="45"/>
      <c r="M41" s="45"/>
      <c r="N41" s="46"/>
      <c r="O41" s="22" t="s">
        <v>52</v>
      </c>
      <c r="P41" s="22">
        <v>0.01</v>
      </c>
    </row>
    <row r="42" spans="4:17" x14ac:dyDescent="0.25">
      <c r="D42" s="19" t="s">
        <v>28</v>
      </c>
      <c r="E42" s="24"/>
      <c r="F42" s="25"/>
      <c r="G42" s="25"/>
      <c r="H42" s="25"/>
      <c r="I42" s="25"/>
      <c r="J42" s="25"/>
      <c r="K42" s="25"/>
      <c r="L42" s="25"/>
      <c r="M42" s="25"/>
      <c r="N42" s="25"/>
      <c r="O42" s="20" t="s">
        <v>31</v>
      </c>
      <c r="P42" s="38">
        <v>0.90100000000000002</v>
      </c>
      <c r="Q42" t="s">
        <v>55</v>
      </c>
    </row>
    <row r="43" spans="4:17" x14ac:dyDescent="0.25">
      <c r="D43" s="21" t="s">
        <v>35</v>
      </c>
      <c r="E43" s="44" t="s">
        <v>57</v>
      </c>
      <c r="F43" s="45"/>
      <c r="G43" s="45"/>
      <c r="H43" s="45"/>
      <c r="I43" s="45"/>
      <c r="J43" s="45"/>
      <c r="K43" s="45"/>
      <c r="L43" s="45"/>
      <c r="M43" s="45"/>
      <c r="N43" s="46"/>
      <c r="O43" s="22" t="s">
        <v>52</v>
      </c>
      <c r="P43" s="22">
        <v>5.2</v>
      </c>
    </row>
    <row r="44" spans="4:17" x14ac:dyDescent="0.25">
      <c r="D44" s="19" t="s">
        <v>28</v>
      </c>
      <c r="E44" s="24"/>
      <c r="F44" s="25"/>
      <c r="G44" s="25"/>
      <c r="H44" s="25"/>
      <c r="I44" s="25"/>
      <c r="J44" s="25"/>
      <c r="K44" s="25"/>
      <c r="L44" s="25"/>
      <c r="M44" s="25"/>
      <c r="N44" s="25"/>
      <c r="O44" s="20" t="s">
        <v>31</v>
      </c>
      <c r="P44" s="39">
        <v>14.013999999999999</v>
      </c>
    </row>
    <row r="45" spans="4:17" x14ac:dyDescent="0.25">
      <c r="D45" s="21" t="s">
        <v>35</v>
      </c>
      <c r="E45" s="44" t="s">
        <v>39</v>
      </c>
      <c r="F45" s="45"/>
      <c r="G45" s="45"/>
      <c r="H45" s="45"/>
      <c r="I45" s="45"/>
      <c r="J45" s="45"/>
      <c r="K45" s="45"/>
      <c r="L45" s="45"/>
      <c r="M45" s="45"/>
      <c r="N45" s="46"/>
      <c r="O45" s="22" t="s">
        <v>38</v>
      </c>
      <c r="P45" s="22">
        <v>11.7</v>
      </c>
    </row>
    <row r="46" spans="4:17" x14ac:dyDescent="0.25">
      <c r="D46" s="19" t="s">
        <v>28</v>
      </c>
      <c r="E46" s="24"/>
      <c r="F46" s="25"/>
      <c r="G46" s="25"/>
      <c r="H46" s="25"/>
      <c r="I46" s="25"/>
      <c r="J46" s="25"/>
      <c r="K46" s="25"/>
      <c r="L46" s="25"/>
      <c r="M46" s="25"/>
      <c r="N46" s="25"/>
      <c r="O46" s="20" t="s">
        <v>31</v>
      </c>
      <c r="P46" s="39">
        <v>6.0350000000000001</v>
      </c>
    </row>
    <row r="47" spans="4:17" x14ac:dyDescent="0.25">
      <c r="D47" s="21" t="s">
        <v>40</v>
      </c>
      <c r="E47" s="44" t="s">
        <v>59</v>
      </c>
      <c r="F47" s="45"/>
      <c r="G47" s="45"/>
      <c r="H47" s="45"/>
      <c r="I47" s="45"/>
      <c r="J47" s="45"/>
      <c r="K47" s="45"/>
      <c r="L47" s="45"/>
      <c r="M47" s="45"/>
      <c r="N47" s="46"/>
      <c r="O47" s="22" t="s">
        <v>52</v>
      </c>
      <c r="P47" s="22">
        <v>0.04</v>
      </c>
    </row>
    <row r="48" spans="4:17" x14ac:dyDescent="0.25">
      <c r="D48" s="21"/>
      <c r="E48" s="44" t="s">
        <v>60</v>
      </c>
      <c r="F48" s="45"/>
      <c r="G48" s="45"/>
      <c r="H48" s="45"/>
      <c r="I48" s="45"/>
      <c r="J48" s="45"/>
      <c r="K48" s="45"/>
      <c r="L48" s="45"/>
      <c r="M48" s="45"/>
      <c r="N48" s="46"/>
      <c r="O48" s="22" t="s">
        <v>52</v>
      </c>
      <c r="P48" s="22">
        <v>0.04</v>
      </c>
    </row>
    <row r="49" spans="4:17" x14ac:dyDescent="0.25">
      <c r="D49" s="21"/>
      <c r="E49" s="44" t="s">
        <v>61</v>
      </c>
      <c r="F49" s="45"/>
      <c r="G49" s="45"/>
      <c r="H49" s="45"/>
      <c r="I49" s="45"/>
      <c r="J49" s="45"/>
      <c r="K49" s="45"/>
      <c r="L49" s="45"/>
      <c r="M49" s="45"/>
      <c r="N49" s="46"/>
      <c r="O49" s="22" t="s">
        <v>62</v>
      </c>
      <c r="P49" s="22">
        <v>0.01</v>
      </c>
    </row>
    <row r="50" spans="4:17" x14ac:dyDescent="0.25">
      <c r="D50" s="19" t="s">
        <v>28</v>
      </c>
      <c r="E50" s="24"/>
      <c r="F50" s="25"/>
      <c r="G50" s="25"/>
      <c r="H50" s="25"/>
      <c r="I50" s="25"/>
      <c r="J50" s="25"/>
      <c r="K50" s="25"/>
      <c r="L50" s="25"/>
      <c r="M50" s="25"/>
      <c r="N50" s="25"/>
      <c r="O50" s="20" t="s">
        <v>31</v>
      </c>
      <c r="P50" s="40">
        <v>4.1989999999999998</v>
      </c>
      <c r="Q50" t="s">
        <v>58</v>
      </c>
    </row>
    <row r="51" spans="4:17" x14ac:dyDescent="0.25">
      <c r="D51" s="21" t="s">
        <v>41</v>
      </c>
      <c r="E51" s="44" t="s">
        <v>63</v>
      </c>
      <c r="F51" s="45"/>
      <c r="G51" s="45"/>
      <c r="H51" s="45"/>
      <c r="I51" s="45"/>
      <c r="J51" s="45"/>
      <c r="K51" s="45"/>
      <c r="L51" s="45"/>
      <c r="M51" s="45"/>
      <c r="N51" s="46"/>
      <c r="O51" s="22" t="s">
        <v>43</v>
      </c>
      <c r="P51" s="22">
        <v>0.25</v>
      </c>
    </row>
    <row r="52" spans="4:17" x14ac:dyDescent="0.25">
      <c r="D52" s="21"/>
      <c r="E52" s="44" t="s">
        <v>64</v>
      </c>
      <c r="F52" s="45"/>
      <c r="G52" s="45"/>
      <c r="H52" s="45"/>
      <c r="I52" s="45"/>
      <c r="J52" s="45"/>
      <c r="K52" s="45"/>
      <c r="L52" s="45"/>
      <c r="M52" s="45"/>
      <c r="N52" s="46"/>
      <c r="O52" s="22" t="s">
        <v>34</v>
      </c>
      <c r="P52" s="22">
        <v>0.11</v>
      </c>
    </row>
    <row r="53" spans="4:17" x14ac:dyDescent="0.25">
      <c r="D53" s="21"/>
      <c r="E53" s="44" t="s">
        <v>65</v>
      </c>
      <c r="F53" s="45"/>
      <c r="G53" s="45"/>
      <c r="H53" s="45"/>
      <c r="I53" s="45"/>
      <c r="J53" s="45"/>
      <c r="K53" s="45"/>
      <c r="L53" s="45"/>
      <c r="M53" s="45"/>
      <c r="N53" s="46"/>
      <c r="O53" s="22" t="s">
        <v>34</v>
      </c>
      <c r="P53" s="22">
        <v>0.06</v>
      </c>
    </row>
    <row r="54" spans="4:17" x14ac:dyDescent="0.25">
      <c r="D54" s="19" t="s">
        <v>28</v>
      </c>
      <c r="E54" s="24"/>
      <c r="F54" s="25"/>
      <c r="G54" s="25"/>
      <c r="H54" s="25"/>
      <c r="I54" s="25"/>
      <c r="J54" s="25"/>
      <c r="K54" s="25"/>
      <c r="L54" s="25"/>
      <c r="M54" s="25"/>
      <c r="N54" s="25"/>
      <c r="O54" s="20" t="s">
        <v>31</v>
      </c>
      <c r="P54" s="41">
        <v>23.596</v>
      </c>
    </row>
    <row r="55" spans="4:17" x14ac:dyDescent="0.25">
      <c r="D55" s="21" t="s">
        <v>41</v>
      </c>
      <c r="E55" s="44" t="s">
        <v>66</v>
      </c>
      <c r="F55" s="45"/>
      <c r="G55" s="45"/>
      <c r="H55" s="45"/>
      <c r="I55" s="45"/>
      <c r="J55" s="45"/>
      <c r="K55" s="45"/>
      <c r="L55" s="45"/>
      <c r="M55" s="45"/>
      <c r="N55" s="46"/>
      <c r="O55" s="22" t="s">
        <v>34</v>
      </c>
      <c r="P55" s="22">
        <v>0.02</v>
      </c>
    </row>
    <row r="56" spans="4:17" x14ac:dyDescent="0.25">
      <c r="D56" s="21"/>
      <c r="E56" s="44" t="s">
        <v>67</v>
      </c>
      <c r="F56" s="45"/>
      <c r="G56" s="45"/>
      <c r="H56" s="45"/>
      <c r="I56" s="45"/>
      <c r="J56" s="45"/>
      <c r="K56" s="45"/>
      <c r="L56" s="45"/>
      <c r="M56" s="45"/>
      <c r="N56" s="46"/>
      <c r="O56" s="22" t="s">
        <v>34</v>
      </c>
      <c r="P56" s="22">
        <v>0.02</v>
      </c>
    </row>
    <row r="57" spans="4:17" x14ac:dyDescent="0.25">
      <c r="D57" s="19" t="s">
        <v>28</v>
      </c>
      <c r="E57" s="24"/>
      <c r="F57" s="25"/>
      <c r="G57" s="25"/>
      <c r="H57" s="25"/>
      <c r="I57" s="25"/>
      <c r="J57" s="25"/>
      <c r="K57" s="25"/>
      <c r="L57" s="25"/>
      <c r="M57" s="25"/>
      <c r="N57" s="25"/>
      <c r="O57" s="20" t="s">
        <v>31</v>
      </c>
      <c r="P57" s="41">
        <v>0.31900000000000001</v>
      </c>
    </row>
    <row r="58" spans="4:17" x14ac:dyDescent="0.25">
      <c r="D58" s="21" t="s">
        <v>42</v>
      </c>
      <c r="E58" s="44" t="s">
        <v>64</v>
      </c>
      <c r="F58" s="45"/>
      <c r="G58" s="45"/>
      <c r="H58" s="45"/>
      <c r="I58" s="45"/>
      <c r="J58" s="45"/>
      <c r="K58" s="45"/>
      <c r="L58" s="45"/>
      <c r="M58" s="45"/>
      <c r="N58" s="46"/>
      <c r="O58" s="22" t="s">
        <v>34</v>
      </c>
      <c r="P58" s="22">
        <v>0.02</v>
      </c>
    </row>
    <row r="59" spans="4:17" x14ac:dyDescent="0.25">
      <c r="D59" s="19" t="s">
        <v>28</v>
      </c>
      <c r="E59" s="24"/>
      <c r="F59" s="25"/>
      <c r="G59" s="25"/>
      <c r="H59" s="25"/>
      <c r="I59" s="25"/>
      <c r="J59" s="25"/>
      <c r="K59" s="25"/>
      <c r="L59" s="25"/>
      <c r="M59" s="25"/>
      <c r="N59" s="25"/>
      <c r="O59" s="20" t="s">
        <v>31</v>
      </c>
      <c r="P59" s="42">
        <v>1.2270000000000001</v>
      </c>
    </row>
    <row r="60" spans="4:17" x14ac:dyDescent="0.25">
      <c r="D60" s="21" t="s">
        <v>42</v>
      </c>
      <c r="E60" s="44" t="s">
        <v>68</v>
      </c>
      <c r="F60" s="45"/>
      <c r="G60" s="45"/>
      <c r="H60" s="45"/>
      <c r="I60" s="45"/>
      <c r="J60" s="45"/>
      <c r="K60" s="45"/>
      <c r="L60" s="45"/>
      <c r="M60" s="45"/>
      <c r="N60" s="46"/>
      <c r="O60" s="22" t="s">
        <v>34</v>
      </c>
      <c r="P60" s="22">
        <v>0.01</v>
      </c>
    </row>
    <row r="61" spans="4:17" x14ac:dyDescent="0.25">
      <c r="D61" s="19" t="s">
        <v>28</v>
      </c>
      <c r="E61" s="24"/>
      <c r="F61" s="25"/>
      <c r="G61" s="25"/>
      <c r="H61" s="25"/>
      <c r="I61" s="25"/>
      <c r="J61" s="25"/>
      <c r="K61" s="25"/>
      <c r="L61" s="25"/>
      <c r="M61" s="25"/>
      <c r="N61" s="25"/>
      <c r="O61" s="20" t="s">
        <v>31</v>
      </c>
      <c r="P61" s="42">
        <v>1.722</v>
      </c>
    </row>
  </sheetData>
  <mergeCells count="23">
    <mergeCell ref="E60:N60"/>
    <mergeCell ref="D33:P33"/>
    <mergeCell ref="E34:N34"/>
    <mergeCell ref="E53:N53"/>
    <mergeCell ref="E55:N55"/>
    <mergeCell ref="E58:N58"/>
    <mergeCell ref="A5:P5"/>
    <mergeCell ref="D6:F6"/>
    <mergeCell ref="H6:H7"/>
    <mergeCell ref="L6:N6"/>
    <mergeCell ref="O6:O7"/>
    <mergeCell ref="E56:N56"/>
    <mergeCell ref="E45:N45"/>
    <mergeCell ref="E51:N51"/>
    <mergeCell ref="E52:N52"/>
    <mergeCell ref="E35:N35"/>
    <mergeCell ref="E41:N41"/>
    <mergeCell ref="E39:N39"/>
    <mergeCell ref="E37:N37"/>
    <mergeCell ref="E47:N47"/>
    <mergeCell ref="E48:N48"/>
    <mergeCell ref="E49:N49"/>
    <mergeCell ref="E43:N43"/>
  </mergeCells>
  <phoneticPr fontId="0" type="noConversion"/>
  <pageMargins left="0.7" right="0.7" top="0.75" bottom="0.75" header="0.3" footer="0.3"/>
  <pageSetup paperSize="9" scale="94" orientation="landscape" horizontalDpi="0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2013</vt:lpstr>
    </vt:vector>
  </TitlesOfParts>
  <Company>Reanimator Extreme Edition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</dc:creator>
  <cp:lastModifiedBy>User</cp:lastModifiedBy>
  <cp:lastPrinted>2013-06-27T05:08:36Z</cp:lastPrinted>
  <dcterms:created xsi:type="dcterms:W3CDTF">2010-10-26T12:00:13Z</dcterms:created>
  <dcterms:modified xsi:type="dcterms:W3CDTF">2014-03-25T10:18:10Z</dcterms:modified>
</cp:coreProperties>
</file>