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3" sheetId="1" r:id="rId1"/>
  </sheets>
  <definedNames>
    <definedName name="_xlnm.Print_Area" localSheetId="0">'2013'!$D$31:$R$57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  <author>User</author>
  </authors>
  <commentList>
    <comment ref="M11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1959- мусор</t>
        </r>
      </text>
    </comment>
    <comment ref="M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217,82-освид.узла учет воды</t>
        </r>
      </text>
    </comment>
  </commentList>
</comments>
</file>

<file path=xl/sharedStrings.xml><?xml version="1.0" encoding="utf-8"?>
<sst xmlns="http://schemas.openxmlformats.org/spreadsheetml/2006/main" count="115" uniqueCount="71">
  <si>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</si>
  <si>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</si>
  <si>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</si>
  <si>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</si>
  <si>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</si>
  <si>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</si>
  <si>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</si>
  <si>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</si>
  <si>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</si>
  <si>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</si>
  <si>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</si>
  <si>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</si>
  <si>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</si>
  <si>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</si>
  <si>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</si>
  <si>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</si>
  <si>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</si>
  <si>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</si>
  <si>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</si>
  <si>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</si>
  <si>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</si>
  <si>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</si>
  <si>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</si>
  <si>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</si>
  <si>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</si>
  <si>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</si>
  <si>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</si>
  <si>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</si>
  <si>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декабрь</t>
  </si>
  <si>
    <t>содер</t>
  </si>
  <si>
    <t>ремонт</t>
  </si>
  <si>
    <t>итого</t>
  </si>
  <si>
    <t>эксплуат</t>
  </si>
  <si>
    <t>кап/рем.</t>
  </si>
  <si>
    <t>Ген. директор ООО "Георгиевск - ЖЭУ"                                        Никишина И.М.</t>
  </si>
  <si>
    <t>я</t>
  </si>
  <si>
    <t>Месяц</t>
  </si>
  <si>
    <t>Наименование работ</t>
  </si>
  <si>
    <t>ед. изм.</t>
  </si>
  <si>
    <t>кол-во</t>
  </si>
  <si>
    <t>сумма</t>
  </si>
  <si>
    <t>ИТОГО</t>
  </si>
  <si>
    <t>тыс.руб.</t>
  </si>
  <si>
    <t>парикмахерская</t>
  </si>
  <si>
    <t>Обслуживан.</t>
  </si>
  <si>
    <t>счетчика</t>
  </si>
  <si>
    <t>Выкашивание газонов: газонокосилкой</t>
  </si>
  <si>
    <t>100м2</t>
  </si>
  <si>
    <t>100шт</t>
  </si>
  <si>
    <t>Учет доходов и расходов по Калинина 95 на 2013 год</t>
  </si>
  <si>
    <t>Перечень выполненных работ по сметам за 2013 год по дому Калинина 95</t>
  </si>
  <si>
    <t>парикмах.</t>
  </si>
  <si>
    <t>Очистка канализационной сети: внутренней</t>
  </si>
  <si>
    <t>100м тр-да</t>
  </si>
  <si>
    <t>Очистка канализационной сети (внутренней)</t>
  </si>
  <si>
    <t>теплотрасса</t>
  </si>
  <si>
    <t>Разборка трубопроводов из водогазопроводных труб диаметром: до 63мм</t>
  </si>
  <si>
    <t>Установка счетчиков (водомеров) диаметром: до 40мм</t>
  </si>
  <si>
    <t>1 счетчик</t>
  </si>
  <si>
    <t>кв.13 х/в и г/в</t>
  </si>
  <si>
    <t>Разборка трубопроводов из водогазопроводных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</si>
  <si>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25мм</t>
  </si>
  <si>
    <t>кв.1</t>
  </si>
  <si>
    <t>Ремонт групповых щитков на лестничной клетке без ремонта автоматов</t>
  </si>
  <si>
    <t>1959р</t>
  </si>
  <si>
    <t>мусор</t>
  </si>
  <si>
    <t>217,86р</t>
  </si>
  <si>
    <t>освид.узла учета воды</t>
  </si>
  <si>
    <t>Прокладка трубопроводов водоснабжения из стальных водогазопроводных неоцинкованных труб диаметром: 50мм</t>
  </si>
  <si>
    <t>Изоляция трубопроводов изделиями из вспененного каучука ("Армофлекс"), вспененного полиэтилена ("Термофлекс") трубками</t>
  </si>
  <si>
    <t>10м тр-да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</si>
</sst>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5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64" fontId="1" fillId="34" borderId="14" xfId="0" applyNumberFormat="1" applyFont="1" applyFill="1" applyBorder="1" applyAlignment="1">
      <alignment/>
    </xf>
    <xf numFmtId="2" fontId="1" fillId="36" borderId="16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6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37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65" fontId="2" fillId="39" borderId="10" xfId="0" applyNumberFormat="1" applyFont="1" applyFill="1" applyBorder="1" applyAlignment="1">
      <alignment/>
    </xf>
    <xf numFmtId="165" fontId="2" fillId="40" borderId="10" xfId="0" applyNumberFormat="1" applyFont="1" applyFill="1" applyBorder="1" applyAlignment="1">
      <alignment/>
    </xf>
    <xf numFmtId="165" fontId="2" fillId="41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5" fontId="2" fillId="42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12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2" fontId="2" fillId="37" borderId="2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AC57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2.875" style="0" customWidth="1"/>
    <col min="2" max="2" width="1.37890625" style="0" customWidth="1"/>
    <col min="3" max="3" width="5.25390625" style="0" customWidth="1"/>
    <col min="4" max="4" width="10.125" style="0" customWidth="1"/>
    <col min="10" max="10" width="8.25390625" style="0" customWidth="1"/>
    <col min="15" max="15" width="10.125" style="0" customWidth="1"/>
    <col min="16" max="16" width="11.125" style="0" customWidth="1"/>
    <col min="17" max="17" width="11.375" style="0" customWidth="1"/>
  </cols>
  <sheetData>
    <row r="3" spans="2:15" ht="12.75"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2.75">
      <c r="A4" s="50" t="s">
        <v>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" t="s">
        <v>33</v>
      </c>
    </row>
    <row r="5" spans="1:17" ht="12.75">
      <c r="A5" s="6"/>
      <c r="B5" s="7" t="s">
        <v>19</v>
      </c>
      <c r="C5" s="8" t="s">
        <v>20</v>
      </c>
      <c r="D5" s="51" t="s">
        <v>12</v>
      </c>
      <c r="E5" s="52"/>
      <c r="F5" s="53"/>
      <c r="G5" s="9" t="s">
        <v>13</v>
      </c>
      <c r="H5" s="54" t="s">
        <v>15</v>
      </c>
      <c r="I5" s="9" t="s">
        <v>16</v>
      </c>
      <c r="J5" s="10" t="s">
        <v>44</v>
      </c>
      <c r="K5" s="11" t="s">
        <v>17</v>
      </c>
      <c r="L5" s="51" t="s">
        <v>25</v>
      </c>
      <c r="M5" s="52"/>
      <c r="N5" s="53"/>
      <c r="O5" s="54" t="s">
        <v>24</v>
      </c>
      <c r="P5" s="10" t="s">
        <v>11</v>
      </c>
      <c r="Q5" s="4"/>
    </row>
    <row r="6" spans="1:17" ht="13.5" thickBot="1">
      <c r="A6" s="6"/>
      <c r="B6" s="12"/>
      <c r="C6" s="13" t="s">
        <v>22</v>
      </c>
      <c r="D6" s="14" t="s">
        <v>29</v>
      </c>
      <c r="E6" s="14" t="s">
        <v>30</v>
      </c>
      <c r="F6" s="9" t="s">
        <v>31</v>
      </c>
      <c r="G6" s="15" t="s">
        <v>14</v>
      </c>
      <c r="H6" s="55"/>
      <c r="I6" s="15" t="s">
        <v>21</v>
      </c>
      <c r="J6" s="15" t="s">
        <v>45</v>
      </c>
      <c r="K6" s="9" t="s">
        <v>18</v>
      </c>
      <c r="L6" s="14" t="s">
        <v>26</v>
      </c>
      <c r="M6" s="9" t="s">
        <v>27</v>
      </c>
      <c r="N6" s="14" t="s">
        <v>32</v>
      </c>
      <c r="O6" s="55"/>
      <c r="P6" s="12" t="s">
        <v>23</v>
      </c>
      <c r="Q6" s="7"/>
    </row>
    <row r="7" spans="1:17" ht="13.5" thickBot="1">
      <c r="A7" s="6"/>
      <c r="B7" s="12"/>
      <c r="C7" s="13"/>
      <c r="D7" s="14"/>
      <c r="E7" s="29"/>
      <c r="F7" s="32">
        <v>-206225.81</v>
      </c>
      <c r="G7" s="30"/>
      <c r="H7" s="21"/>
      <c r="I7" s="15"/>
      <c r="J7" s="15"/>
      <c r="K7" s="9"/>
      <c r="L7" s="14"/>
      <c r="M7" s="9"/>
      <c r="N7" s="14"/>
      <c r="O7" s="21"/>
      <c r="P7" s="12"/>
      <c r="Q7" s="34">
        <v>2763.12</v>
      </c>
    </row>
    <row r="8" spans="1:17" ht="12.75">
      <c r="A8" s="16" t="s">
        <v>35</v>
      </c>
      <c r="B8" s="17"/>
      <c r="C8" s="17">
        <v>36</v>
      </c>
      <c r="D8" s="20">
        <v>5121.07</v>
      </c>
      <c r="E8" s="20">
        <v>1187</v>
      </c>
      <c r="F8" s="31">
        <f aca="true" t="shared" si="0" ref="F8:F19">SUM(D8:E8)</f>
        <v>6308.07</v>
      </c>
      <c r="G8" s="18">
        <f aca="true" t="shared" si="1" ref="G8:G19">SUM(D8*0.03)</f>
        <v>153.63209999999998</v>
      </c>
      <c r="H8" s="19">
        <f aca="true" t="shared" si="2" ref="H8:H19">SUM(F8*0.06)</f>
        <v>378.4842</v>
      </c>
      <c r="I8" s="18">
        <v>4182.4</v>
      </c>
      <c r="J8" s="18">
        <v>0</v>
      </c>
      <c r="K8" s="18">
        <v>798</v>
      </c>
      <c r="L8" s="18">
        <v>1332.9</v>
      </c>
      <c r="M8" s="18">
        <v>1380</v>
      </c>
      <c r="N8" s="18">
        <f aca="true" t="shared" si="3" ref="N8:N19">SUM(F8*0.25)</f>
        <v>1577.0175</v>
      </c>
      <c r="O8" s="19">
        <f aca="true" t="shared" si="4" ref="O8:O19">SUM(G8:N8)</f>
        <v>9802.433799999999</v>
      </c>
      <c r="P8" s="28">
        <f aca="true" t="shared" si="5" ref="P8:P19">F8-O8</f>
        <v>-3494.363799999999</v>
      </c>
      <c r="Q8" s="33">
        <v>0</v>
      </c>
    </row>
    <row r="9" spans="1:17" ht="12.75">
      <c r="A9" s="16" t="s">
        <v>1</v>
      </c>
      <c r="B9" s="17"/>
      <c r="C9" s="17"/>
      <c r="D9" s="20">
        <f>7852+202.4+237.6</f>
        <v>8292</v>
      </c>
      <c r="E9" s="20">
        <f>1890.9+50.43+59.4</f>
        <v>2000.7300000000002</v>
      </c>
      <c r="F9" s="31">
        <f t="shared" si="0"/>
        <v>10292.73</v>
      </c>
      <c r="G9" s="18">
        <f t="shared" si="1"/>
        <v>248.76</v>
      </c>
      <c r="H9" s="19">
        <f t="shared" si="2"/>
        <v>617.5637999999999</v>
      </c>
      <c r="I9" s="18">
        <v>4182.4</v>
      </c>
      <c r="J9" s="18">
        <v>0</v>
      </c>
      <c r="K9" s="18">
        <f>805+10116</f>
        <v>10921</v>
      </c>
      <c r="L9" s="18">
        <v>1332.9</v>
      </c>
      <c r="M9" s="18">
        <v>1380</v>
      </c>
      <c r="N9" s="18">
        <f t="shared" si="3"/>
        <v>2573.1825</v>
      </c>
      <c r="O9" s="19">
        <f t="shared" si="4"/>
        <v>21255.8063</v>
      </c>
      <c r="P9" s="28">
        <f t="shared" si="5"/>
        <v>-10963.0763</v>
      </c>
      <c r="Q9" s="33">
        <v>0</v>
      </c>
    </row>
    <row r="10" spans="1:17" ht="12.75">
      <c r="A10" s="16" t="s">
        <v>2</v>
      </c>
      <c r="B10" s="17"/>
      <c r="C10" s="17"/>
      <c r="D10" s="20">
        <f>5642.4+202.4</f>
        <v>5844.799999999999</v>
      </c>
      <c r="E10" s="20">
        <f>1410.6+50.61</f>
        <v>1461.2099999999998</v>
      </c>
      <c r="F10" s="31">
        <f t="shared" si="0"/>
        <v>7306.009999999999</v>
      </c>
      <c r="G10" s="18">
        <f t="shared" si="1"/>
        <v>175.34399999999997</v>
      </c>
      <c r="H10" s="19">
        <f t="shared" si="2"/>
        <v>438.3605999999999</v>
      </c>
      <c r="I10" s="18">
        <v>4182.4</v>
      </c>
      <c r="J10" s="18">
        <v>0</v>
      </c>
      <c r="K10" s="18">
        <f>7440+767</f>
        <v>8207</v>
      </c>
      <c r="L10" s="18">
        <v>1332.9</v>
      </c>
      <c r="M10" s="18">
        <v>1380</v>
      </c>
      <c r="N10" s="18">
        <f t="shared" si="3"/>
        <v>1826.5024999999998</v>
      </c>
      <c r="O10" s="19">
        <f t="shared" si="4"/>
        <v>17542.5071</v>
      </c>
      <c r="P10" s="28">
        <f t="shared" si="5"/>
        <v>-10236.4971</v>
      </c>
      <c r="Q10" s="33">
        <v>0</v>
      </c>
    </row>
    <row r="11" spans="1:17" ht="12.75">
      <c r="A11" s="16" t="s">
        <v>3</v>
      </c>
      <c r="B11" s="17"/>
      <c r="C11" s="17"/>
      <c r="D11" s="20">
        <f>9369.4+1189.7</f>
        <v>10559.1</v>
      </c>
      <c r="E11" s="20">
        <f>2201.89+2052</f>
        <v>4253.889999999999</v>
      </c>
      <c r="F11" s="31">
        <f t="shared" si="0"/>
        <v>14812.99</v>
      </c>
      <c r="G11" s="18">
        <f t="shared" si="1"/>
        <v>316.773</v>
      </c>
      <c r="H11" s="19">
        <f t="shared" si="2"/>
        <v>888.7794</v>
      </c>
      <c r="I11" s="18">
        <v>4182.4</v>
      </c>
      <c r="J11" s="18">
        <v>0</v>
      </c>
      <c r="K11" s="18">
        <v>3088</v>
      </c>
      <c r="L11" s="18">
        <v>1332.9</v>
      </c>
      <c r="M11" s="18">
        <f>1380+1959</f>
        <v>3339</v>
      </c>
      <c r="N11" s="18">
        <f t="shared" si="3"/>
        <v>3703.2475</v>
      </c>
      <c r="O11" s="19">
        <f t="shared" si="4"/>
        <v>16851.0999</v>
      </c>
      <c r="P11" s="28">
        <f t="shared" si="5"/>
        <v>-2038.1099000000013</v>
      </c>
      <c r="Q11" s="33">
        <v>0</v>
      </c>
    </row>
    <row r="12" spans="1:17" ht="12.75">
      <c r="A12" s="16" t="s">
        <v>4</v>
      </c>
      <c r="B12" s="17"/>
      <c r="C12" s="17"/>
      <c r="D12" s="20">
        <f>5971.2+202.4</f>
        <v>6173.599999999999</v>
      </c>
      <c r="E12" s="20">
        <f>1492.8+50.6</f>
        <v>1543.3999999999999</v>
      </c>
      <c r="F12" s="31">
        <f t="shared" si="0"/>
        <v>7716.999999999999</v>
      </c>
      <c r="G12" s="18">
        <f t="shared" si="1"/>
        <v>185.20799999999997</v>
      </c>
      <c r="H12" s="19">
        <f t="shared" si="2"/>
        <v>463.0199999999999</v>
      </c>
      <c r="I12" s="18">
        <v>4182.4</v>
      </c>
      <c r="J12" s="18">
        <v>0</v>
      </c>
      <c r="K12" s="18">
        <v>0</v>
      </c>
      <c r="L12" s="18">
        <v>1332.9</v>
      </c>
      <c r="M12" s="18">
        <v>1380</v>
      </c>
      <c r="N12" s="18">
        <f t="shared" si="3"/>
        <v>1929.2499999999998</v>
      </c>
      <c r="O12" s="19">
        <f t="shared" si="4"/>
        <v>9472.778</v>
      </c>
      <c r="P12" s="28">
        <f t="shared" si="5"/>
        <v>-1755.7780000000012</v>
      </c>
      <c r="Q12" s="33">
        <v>0</v>
      </c>
    </row>
    <row r="13" spans="1:17" ht="12.75">
      <c r="A13" s="16" t="s">
        <v>5</v>
      </c>
      <c r="B13" s="17"/>
      <c r="C13" s="17"/>
      <c r="D13" s="20">
        <v>5824</v>
      </c>
      <c r="E13" s="20">
        <v>1456</v>
      </c>
      <c r="F13" s="31">
        <f t="shared" si="0"/>
        <v>7280</v>
      </c>
      <c r="G13" s="18">
        <f t="shared" si="1"/>
        <v>174.72</v>
      </c>
      <c r="H13" s="19">
        <f t="shared" si="2"/>
        <v>436.8</v>
      </c>
      <c r="I13" s="18">
        <v>4182.4</v>
      </c>
      <c r="J13" s="18">
        <v>0</v>
      </c>
      <c r="K13" s="18">
        <v>0</v>
      </c>
      <c r="L13" s="18">
        <v>1332.9</v>
      </c>
      <c r="M13" s="18">
        <v>1380</v>
      </c>
      <c r="N13" s="18">
        <f t="shared" si="3"/>
        <v>1820</v>
      </c>
      <c r="O13" s="19">
        <f t="shared" si="4"/>
        <v>9326.82</v>
      </c>
      <c r="P13" s="28">
        <f t="shared" si="5"/>
        <v>-2046.8199999999997</v>
      </c>
      <c r="Q13" s="33">
        <v>0</v>
      </c>
    </row>
    <row r="14" spans="1:17" ht="12.75">
      <c r="A14" s="16" t="s">
        <v>6</v>
      </c>
      <c r="B14" s="17"/>
      <c r="C14" s="17"/>
      <c r="D14" s="20">
        <v>6186.4</v>
      </c>
      <c r="E14" s="20">
        <v>1571.6</v>
      </c>
      <c r="F14" s="31">
        <f t="shared" si="0"/>
        <v>7758</v>
      </c>
      <c r="G14" s="18">
        <f t="shared" si="1"/>
        <v>185.59199999999998</v>
      </c>
      <c r="H14" s="19">
        <f t="shared" si="2"/>
        <v>465.47999999999996</v>
      </c>
      <c r="I14" s="18">
        <v>4182.4</v>
      </c>
      <c r="J14" s="18">
        <v>0</v>
      </c>
      <c r="K14" s="18">
        <v>0</v>
      </c>
      <c r="L14" s="18">
        <v>1332.9</v>
      </c>
      <c r="M14" s="18">
        <v>1380</v>
      </c>
      <c r="N14" s="18">
        <f t="shared" si="3"/>
        <v>1939.5</v>
      </c>
      <c r="O14" s="19">
        <f t="shared" si="4"/>
        <v>9485.872</v>
      </c>
      <c r="P14" s="28">
        <f t="shared" si="5"/>
        <v>-1727.8719999999994</v>
      </c>
      <c r="Q14" s="33">
        <v>0</v>
      </c>
    </row>
    <row r="15" spans="1:17" ht="12.75">
      <c r="A15" s="16" t="s">
        <v>7</v>
      </c>
      <c r="B15" s="17"/>
      <c r="C15" s="17"/>
      <c r="D15" s="20">
        <f>8490.69+720</f>
        <v>9210.69</v>
      </c>
      <c r="E15" s="20">
        <f>2007+180</f>
        <v>2187</v>
      </c>
      <c r="F15" s="31">
        <f t="shared" si="0"/>
        <v>11397.69</v>
      </c>
      <c r="G15" s="18">
        <f t="shared" si="1"/>
        <v>276.3207</v>
      </c>
      <c r="H15" s="19">
        <f t="shared" si="2"/>
        <v>683.8614</v>
      </c>
      <c r="I15" s="18">
        <v>4182.4</v>
      </c>
      <c r="J15" s="18">
        <v>0</v>
      </c>
      <c r="K15" s="18">
        <v>3354</v>
      </c>
      <c r="L15" s="18">
        <v>1332.9</v>
      </c>
      <c r="M15" s="18">
        <v>1380</v>
      </c>
      <c r="N15" s="18">
        <f t="shared" si="3"/>
        <v>2849.4225</v>
      </c>
      <c r="O15" s="19">
        <f t="shared" si="4"/>
        <v>14058.9046</v>
      </c>
      <c r="P15" s="28">
        <f t="shared" si="5"/>
        <v>-2661.2145999999993</v>
      </c>
      <c r="Q15" s="33">
        <v>0</v>
      </c>
    </row>
    <row r="16" spans="1:17" ht="12.75">
      <c r="A16" s="16" t="s">
        <v>8</v>
      </c>
      <c r="B16" s="17"/>
      <c r="C16" s="17"/>
      <c r="D16" s="20">
        <f>6555.96+4723.2+2724.8</f>
        <v>14003.96</v>
      </c>
      <c r="E16" s="20">
        <f>2934.3+1180.8+755.6</f>
        <v>4870.700000000001</v>
      </c>
      <c r="F16" s="31">
        <f t="shared" si="0"/>
        <v>18874.66</v>
      </c>
      <c r="G16" s="18">
        <f t="shared" si="1"/>
        <v>420.11879999999996</v>
      </c>
      <c r="H16" s="19">
        <f t="shared" si="2"/>
        <v>1132.4796</v>
      </c>
      <c r="I16" s="18">
        <v>4182.4</v>
      </c>
      <c r="J16" s="18">
        <v>0</v>
      </c>
      <c r="K16" s="18">
        <v>0</v>
      </c>
      <c r="L16" s="18">
        <v>1332.9</v>
      </c>
      <c r="M16" s="18">
        <v>1380</v>
      </c>
      <c r="N16" s="18">
        <f t="shared" si="3"/>
        <v>4718.665</v>
      </c>
      <c r="O16" s="19">
        <f t="shared" si="4"/>
        <v>13166.5634</v>
      </c>
      <c r="P16" s="28">
        <f t="shared" si="5"/>
        <v>5708.096600000001</v>
      </c>
      <c r="Q16" s="33">
        <v>0</v>
      </c>
    </row>
    <row r="17" spans="1:17" ht="12.75">
      <c r="A17" s="16" t="s">
        <v>9</v>
      </c>
      <c r="B17" s="17"/>
      <c r="C17" s="17"/>
      <c r="D17" s="20">
        <f>7697.6+22412.9+696.8+292.8</f>
        <v>31100.1</v>
      </c>
      <c r="E17" s="20">
        <f>4039.7+11270.54+435.5+183</f>
        <v>15928.740000000002</v>
      </c>
      <c r="F17" s="31">
        <f t="shared" si="0"/>
        <v>47028.84</v>
      </c>
      <c r="G17" s="18">
        <f t="shared" si="1"/>
        <v>933.0029999999999</v>
      </c>
      <c r="H17" s="19">
        <f t="shared" si="2"/>
        <v>2821.7303999999995</v>
      </c>
      <c r="I17" s="18">
        <v>4182.4</v>
      </c>
      <c r="J17" s="18">
        <v>0</v>
      </c>
      <c r="K17" s="18">
        <f>771+376</f>
        <v>1147</v>
      </c>
      <c r="L17" s="18">
        <v>1332.9</v>
      </c>
      <c r="M17" s="18">
        <v>1380</v>
      </c>
      <c r="N17" s="18">
        <f t="shared" si="3"/>
        <v>11757.21</v>
      </c>
      <c r="O17" s="19">
        <f t="shared" si="4"/>
        <v>23554.2434</v>
      </c>
      <c r="P17" s="28">
        <f t="shared" si="5"/>
        <v>23474.596599999997</v>
      </c>
      <c r="Q17" s="33">
        <v>0</v>
      </c>
    </row>
    <row r="18" spans="1:17" ht="12.75">
      <c r="A18" s="16" t="s">
        <v>10</v>
      </c>
      <c r="B18" s="17"/>
      <c r="C18" s="17"/>
      <c r="D18" s="20">
        <f>5169.6+6057.5+687.2</f>
        <v>11914.300000000001</v>
      </c>
      <c r="E18" s="20">
        <f>3231+429.5</f>
        <v>3660.5</v>
      </c>
      <c r="F18" s="31">
        <f t="shared" si="0"/>
        <v>15574.800000000001</v>
      </c>
      <c r="G18" s="18">
        <f t="shared" si="1"/>
        <v>357.42900000000003</v>
      </c>
      <c r="H18" s="19">
        <f t="shared" si="2"/>
        <v>934.488</v>
      </c>
      <c r="I18" s="18">
        <v>4182.4</v>
      </c>
      <c r="J18" s="18">
        <v>0</v>
      </c>
      <c r="K18" s="18">
        <v>0</v>
      </c>
      <c r="L18" s="18">
        <v>1332.9</v>
      </c>
      <c r="M18" s="18">
        <f>1380+217.82</f>
        <v>1597.82</v>
      </c>
      <c r="N18" s="18">
        <f t="shared" si="3"/>
        <v>3893.7000000000003</v>
      </c>
      <c r="O18" s="19">
        <f t="shared" si="4"/>
        <v>12298.737000000001</v>
      </c>
      <c r="P18" s="28">
        <f t="shared" si="5"/>
        <v>3276.063</v>
      </c>
      <c r="Q18" s="33">
        <v>192.5</v>
      </c>
    </row>
    <row r="19" spans="1:17" ht="12.75">
      <c r="A19" s="16" t="s">
        <v>28</v>
      </c>
      <c r="B19" s="17"/>
      <c r="C19" s="17"/>
      <c r="D19" s="20">
        <f>9507.8+7179.7+194.4+176.8</f>
        <v>17058.7</v>
      </c>
      <c r="E19" s="20">
        <f>5923.5+1498+121.5+110.5+30000</f>
        <v>37653.5</v>
      </c>
      <c r="F19" s="31">
        <f t="shared" si="0"/>
        <v>54712.2</v>
      </c>
      <c r="G19" s="18">
        <f t="shared" si="1"/>
        <v>511.761</v>
      </c>
      <c r="H19" s="19">
        <f t="shared" si="2"/>
        <v>3282.7319999999995</v>
      </c>
      <c r="I19" s="18">
        <v>4182.4</v>
      </c>
      <c r="J19" s="18">
        <v>0</v>
      </c>
      <c r="K19" s="18">
        <f>1544+57577</f>
        <v>59121</v>
      </c>
      <c r="L19" s="18">
        <v>1332.9</v>
      </c>
      <c r="M19" s="18">
        <v>1380</v>
      </c>
      <c r="N19" s="18">
        <f t="shared" si="3"/>
        <v>13678.05</v>
      </c>
      <c r="O19" s="19">
        <f t="shared" si="4"/>
        <v>83488.843</v>
      </c>
      <c r="P19" s="28">
        <f t="shared" si="5"/>
        <v>-28776.642999999996</v>
      </c>
      <c r="Q19" s="33">
        <f>177.1</f>
        <v>177.1</v>
      </c>
    </row>
    <row r="20" spans="1:17" ht="12.75">
      <c r="A20" s="39" t="s">
        <v>31</v>
      </c>
      <c r="B20" s="39"/>
      <c r="C20" s="39"/>
      <c r="D20" s="26">
        <f>SUM(D8:D19)</f>
        <v>131288.72</v>
      </c>
      <c r="E20" s="26">
        <f>SUM(E8:E19)</f>
        <v>77774.27</v>
      </c>
      <c r="F20" s="40">
        <f>SUM(F7:F19)</f>
        <v>2837.180000000022</v>
      </c>
      <c r="G20" s="26">
        <f aca="true" t="shared" si="6" ref="G20:O20">SUM(G8:G19)</f>
        <v>3938.6616</v>
      </c>
      <c r="H20" s="26">
        <f t="shared" si="6"/>
        <v>12543.779399999998</v>
      </c>
      <c r="I20" s="26">
        <f t="shared" si="6"/>
        <v>50188.80000000001</v>
      </c>
      <c r="J20" s="26">
        <f t="shared" si="6"/>
        <v>0</v>
      </c>
      <c r="K20" s="26">
        <f t="shared" si="6"/>
        <v>86636</v>
      </c>
      <c r="L20" s="26">
        <f t="shared" si="6"/>
        <v>15994.799999999997</v>
      </c>
      <c r="M20" s="26">
        <f t="shared" si="6"/>
        <v>18736.82</v>
      </c>
      <c r="N20" s="26">
        <f t="shared" si="6"/>
        <v>52265.7475</v>
      </c>
      <c r="O20" s="26">
        <f t="shared" si="6"/>
        <v>240304.6085</v>
      </c>
      <c r="P20" s="27">
        <f>F20-O20</f>
        <v>-237467.42849999998</v>
      </c>
      <c r="Q20" s="23">
        <f>SUM(Q7:Q19)</f>
        <v>3132.72</v>
      </c>
    </row>
    <row r="21" ht="12.75">
      <c r="Q21" s="47">
        <f>Q20*0.91</f>
        <v>2850.7752</v>
      </c>
    </row>
    <row r="23" spans="4:6" ht="12.75">
      <c r="D23" t="s">
        <v>3</v>
      </c>
      <c r="E23" t="s">
        <v>64</v>
      </c>
      <c r="F23" t="s">
        <v>65</v>
      </c>
    </row>
    <row r="24" spans="4:6" ht="12.75">
      <c r="D24" t="s">
        <v>10</v>
      </c>
      <c r="E24" t="s">
        <v>66</v>
      </c>
      <c r="F24" t="s">
        <v>67</v>
      </c>
    </row>
    <row r="26" spans="5:17" ht="12.75">
      <c r="E26" s="49" t="s">
        <v>34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31" spans="4:16" ht="12.75">
      <c r="D31" s="62" t="s">
        <v>50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4:16" ht="12.75">
      <c r="D32" s="22" t="s">
        <v>36</v>
      </c>
      <c r="E32" s="63" t="s">
        <v>37</v>
      </c>
      <c r="F32" s="64"/>
      <c r="G32" s="64"/>
      <c r="H32" s="64"/>
      <c r="I32" s="64"/>
      <c r="J32" s="64"/>
      <c r="K32" s="64"/>
      <c r="L32" s="64"/>
      <c r="M32" s="65"/>
      <c r="N32" s="23" t="s">
        <v>38</v>
      </c>
      <c r="O32" s="23" t="s">
        <v>39</v>
      </c>
      <c r="P32" s="23" t="s">
        <v>40</v>
      </c>
    </row>
    <row r="33" spans="4:16" ht="12.75">
      <c r="D33" s="27" t="s">
        <v>0</v>
      </c>
      <c r="E33" s="56" t="s">
        <v>52</v>
      </c>
      <c r="F33" s="57"/>
      <c r="G33" s="57"/>
      <c r="H33" s="57"/>
      <c r="I33" s="57"/>
      <c r="J33" s="57"/>
      <c r="K33" s="57"/>
      <c r="L33" s="57"/>
      <c r="M33" s="58"/>
      <c r="N33" s="23" t="s">
        <v>53</v>
      </c>
      <c r="O33" s="23">
        <v>0.08</v>
      </c>
      <c r="P33" s="23"/>
    </row>
    <row r="34" spans="4:16" ht="12.75">
      <c r="D34" s="27"/>
      <c r="E34" s="59"/>
      <c r="F34" s="60"/>
      <c r="G34" s="60"/>
      <c r="H34" s="60"/>
      <c r="I34" s="60"/>
      <c r="J34" s="60"/>
      <c r="K34" s="60"/>
      <c r="L34" s="60"/>
      <c r="M34" s="61"/>
      <c r="N34" s="23"/>
      <c r="O34" s="23"/>
      <c r="P34" s="23"/>
    </row>
    <row r="35" spans="4:17" ht="12.75">
      <c r="D35" s="24" t="s">
        <v>41</v>
      </c>
      <c r="E35" s="35"/>
      <c r="F35" s="36"/>
      <c r="G35" s="36"/>
      <c r="H35" s="36"/>
      <c r="I35" s="36"/>
      <c r="J35" s="36"/>
      <c r="K35" s="36"/>
      <c r="L35" s="36"/>
      <c r="M35" s="36"/>
      <c r="N35" s="25" t="s">
        <v>42</v>
      </c>
      <c r="O35" s="25"/>
      <c r="P35" s="42">
        <v>0.798</v>
      </c>
      <c r="Q35" t="s">
        <v>51</v>
      </c>
    </row>
    <row r="36" spans="4:16" ht="12.75">
      <c r="D36" s="27" t="s">
        <v>1</v>
      </c>
      <c r="E36" s="59" t="s">
        <v>54</v>
      </c>
      <c r="F36" s="60"/>
      <c r="G36" s="60"/>
      <c r="H36" s="60"/>
      <c r="I36" s="60"/>
      <c r="J36" s="60"/>
      <c r="K36" s="60"/>
      <c r="L36" s="60"/>
      <c r="M36" s="61"/>
      <c r="N36" s="23" t="s">
        <v>53</v>
      </c>
      <c r="O36" s="23">
        <v>0.08</v>
      </c>
      <c r="P36" s="23"/>
    </row>
    <row r="37" spans="4:17" ht="12.75">
      <c r="D37" s="24" t="s">
        <v>41</v>
      </c>
      <c r="E37" s="35"/>
      <c r="F37" s="36"/>
      <c r="G37" s="36"/>
      <c r="H37" s="36"/>
      <c r="I37" s="36"/>
      <c r="J37" s="36"/>
      <c r="K37" s="36"/>
      <c r="L37" s="36"/>
      <c r="M37" s="36"/>
      <c r="N37" s="25" t="s">
        <v>42</v>
      </c>
      <c r="O37" s="25"/>
      <c r="P37" s="41">
        <v>0.805</v>
      </c>
      <c r="Q37" t="s">
        <v>43</v>
      </c>
    </row>
    <row r="38" spans="4:16" ht="12.75">
      <c r="D38" s="27" t="s">
        <v>1</v>
      </c>
      <c r="E38" s="59" t="s">
        <v>56</v>
      </c>
      <c r="F38" s="60"/>
      <c r="G38" s="60"/>
      <c r="H38" s="60"/>
      <c r="I38" s="60"/>
      <c r="J38" s="60"/>
      <c r="K38" s="60"/>
      <c r="L38" s="60"/>
      <c r="M38" s="61"/>
      <c r="N38" s="23" t="s">
        <v>53</v>
      </c>
      <c r="O38" s="23">
        <v>0.08</v>
      </c>
      <c r="P38" s="23"/>
    </row>
    <row r="39" spans="4:17" ht="12.75">
      <c r="D39" s="24" t="s">
        <v>41</v>
      </c>
      <c r="E39" s="35"/>
      <c r="F39" s="36"/>
      <c r="G39" s="36"/>
      <c r="H39" s="36"/>
      <c r="I39" s="36"/>
      <c r="J39" s="36"/>
      <c r="K39" s="36"/>
      <c r="L39" s="36"/>
      <c r="M39" s="36"/>
      <c r="N39" s="25" t="s">
        <v>42</v>
      </c>
      <c r="O39" s="25"/>
      <c r="P39" s="41">
        <v>10.116</v>
      </c>
      <c r="Q39" t="s">
        <v>55</v>
      </c>
    </row>
    <row r="40" spans="4:16" ht="12.75">
      <c r="D40" s="27" t="s">
        <v>2</v>
      </c>
      <c r="E40" s="59" t="s">
        <v>54</v>
      </c>
      <c r="F40" s="60"/>
      <c r="G40" s="60"/>
      <c r="H40" s="60"/>
      <c r="I40" s="60"/>
      <c r="J40" s="60"/>
      <c r="K40" s="60"/>
      <c r="L40" s="60"/>
      <c r="M40" s="61"/>
      <c r="N40" s="23" t="s">
        <v>53</v>
      </c>
      <c r="O40" s="23">
        <v>0.08</v>
      </c>
      <c r="P40" s="23"/>
    </row>
    <row r="41" spans="4:17" ht="12.75">
      <c r="D41" s="24" t="s">
        <v>41</v>
      </c>
      <c r="E41" s="35"/>
      <c r="F41" s="36"/>
      <c r="G41" s="36"/>
      <c r="H41" s="36"/>
      <c r="I41" s="36"/>
      <c r="J41" s="36"/>
      <c r="K41" s="36"/>
      <c r="L41" s="36"/>
      <c r="M41" s="36"/>
      <c r="N41" s="25" t="s">
        <v>42</v>
      </c>
      <c r="O41" s="25"/>
      <c r="P41" s="43">
        <v>0.767</v>
      </c>
      <c r="Q41" t="s">
        <v>43</v>
      </c>
    </row>
    <row r="42" spans="4:16" ht="12.75">
      <c r="D42" s="27" t="s">
        <v>2</v>
      </c>
      <c r="E42" s="59" t="s">
        <v>57</v>
      </c>
      <c r="F42" s="60"/>
      <c r="G42" s="60"/>
      <c r="H42" s="60"/>
      <c r="I42" s="60"/>
      <c r="J42" s="60"/>
      <c r="K42" s="60"/>
      <c r="L42" s="60"/>
      <c r="M42" s="61"/>
      <c r="N42" s="23" t="s">
        <v>58</v>
      </c>
      <c r="O42" s="23">
        <v>1</v>
      </c>
      <c r="P42" s="23"/>
    </row>
    <row r="43" spans="4:16" ht="12.75">
      <c r="D43" s="24" t="s">
        <v>41</v>
      </c>
      <c r="E43" s="35"/>
      <c r="F43" s="36"/>
      <c r="G43" s="36"/>
      <c r="H43" s="36"/>
      <c r="I43" s="36"/>
      <c r="J43" s="36"/>
      <c r="K43" s="36"/>
      <c r="L43" s="36"/>
      <c r="M43" s="36"/>
      <c r="N43" s="25" t="s">
        <v>42</v>
      </c>
      <c r="O43" s="25"/>
      <c r="P43" s="44">
        <v>7.44</v>
      </c>
    </row>
    <row r="44" spans="4:16" ht="12.75">
      <c r="D44" s="27" t="s">
        <v>3</v>
      </c>
      <c r="E44" s="59" t="s">
        <v>60</v>
      </c>
      <c r="F44" s="60"/>
      <c r="G44" s="60"/>
      <c r="H44" s="60"/>
      <c r="I44" s="60"/>
      <c r="J44" s="60"/>
      <c r="K44" s="60"/>
      <c r="L44" s="60"/>
      <c r="M44" s="61"/>
      <c r="N44" s="23" t="s">
        <v>53</v>
      </c>
      <c r="O44" s="23">
        <v>0.025</v>
      </c>
      <c r="P44" s="23"/>
    </row>
    <row r="45" spans="4:16" ht="30.75" customHeight="1">
      <c r="D45" s="27"/>
      <c r="E45" s="59" t="s">
        <v>61</v>
      </c>
      <c r="F45" s="60"/>
      <c r="G45" s="60"/>
      <c r="H45" s="60"/>
      <c r="I45" s="60"/>
      <c r="J45" s="60"/>
      <c r="K45" s="60"/>
      <c r="L45" s="60"/>
      <c r="M45" s="61"/>
      <c r="N45" s="23" t="s">
        <v>53</v>
      </c>
      <c r="O45" s="23">
        <v>0.025</v>
      </c>
      <c r="P45" s="23"/>
    </row>
    <row r="46" spans="4:17" ht="12.75">
      <c r="D46" s="24" t="s">
        <v>41</v>
      </c>
      <c r="E46" s="35"/>
      <c r="F46" s="36"/>
      <c r="G46" s="36"/>
      <c r="H46" s="36"/>
      <c r="I46" s="36"/>
      <c r="J46" s="36"/>
      <c r="K46" s="36"/>
      <c r="L46" s="36"/>
      <c r="M46" s="36"/>
      <c r="N46" s="25" t="s">
        <v>42</v>
      </c>
      <c r="O46" s="25"/>
      <c r="P46" s="38">
        <v>3.088</v>
      </c>
      <c r="Q46" t="s">
        <v>59</v>
      </c>
    </row>
    <row r="47" spans="4:16" ht="12.75">
      <c r="D47" s="27" t="s">
        <v>7</v>
      </c>
      <c r="E47" s="59" t="s">
        <v>46</v>
      </c>
      <c r="F47" s="60"/>
      <c r="G47" s="60"/>
      <c r="H47" s="60"/>
      <c r="I47" s="60"/>
      <c r="J47" s="60"/>
      <c r="K47" s="60"/>
      <c r="L47" s="60"/>
      <c r="M47" s="61"/>
      <c r="N47" s="23" t="s">
        <v>47</v>
      </c>
      <c r="O47" s="23">
        <v>6.5</v>
      </c>
      <c r="P47" s="23"/>
    </row>
    <row r="48" spans="4:16" ht="12.75">
      <c r="D48" s="24"/>
      <c r="E48" s="35"/>
      <c r="F48" s="36"/>
      <c r="G48" s="36"/>
      <c r="H48" s="36"/>
      <c r="I48" s="36"/>
      <c r="J48" s="36"/>
      <c r="K48" s="36"/>
      <c r="L48" s="36"/>
      <c r="M48" s="36"/>
      <c r="N48" s="25" t="s">
        <v>42</v>
      </c>
      <c r="O48" s="25"/>
      <c r="P48" s="45">
        <v>3.354</v>
      </c>
    </row>
    <row r="49" spans="4:16" ht="12.75">
      <c r="D49" s="27" t="s">
        <v>9</v>
      </c>
      <c r="E49" s="59" t="s">
        <v>52</v>
      </c>
      <c r="F49" s="60"/>
      <c r="G49" s="60"/>
      <c r="H49" s="60"/>
      <c r="I49" s="60"/>
      <c r="J49" s="60"/>
      <c r="K49" s="60"/>
      <c r="L49" s="60"/>
      <c r="M49" s="61"/>
      <c r="N49" s="23" t="s">
        <v>53</v>
      </c>
      <c r="O49" s="23">
        <v>0.08</v>
      </c>
      <c r="P49" s="23"/>
    </row>
    <row r="50" spans="4:17" ht="12.75">
      <c r="D50" s="24" t="s">
        <v>41</v>
      </c>
      <c r="E50" s="35"/>
      <c r="F50" s="36"/>
      <c r="G50" s="36"/>
      <c r="H50" s="36"/>
      <c r="I50" s="36"/>
      <c r="J50" s="36"/>
      <c r="K50" s="36"/>
      <c r="L50" s="36"/>
      <c r="M50" s="36"/>
      <c r="N50" s="25" t="s">
        <v>42</v>
      </c>
      <c r="O50" s="25"/>
      <c r="P50" s="46">
        <v>0.771</v>
      </c>
      <c r="Q50" t="s">
        <v>62</v>
      </c>
    </row>
    <row r="51" spans="4:16" ht="12.75">
      <c r="D51" s="27" t="s">
        <v>9</v>
      </c>
      <c r="E51" s="59" t="s">
        <v>63</v>
      </c>
      <c r="F51" s="60"/>
      <c r="G51" s="60"/>
      <c r="H51" s="60"/>
      <c r="I51" s="60"/>
      <c r="J51" s="60"/>
      <c r="K51" s="60"/>
      <c r="L51" s="60"/>
      <c r="M51" s="61"/>
      <c r="N51" s="23" t="s">
        <v>48</v>
      </c>
      <c r="O51" s="23">
        <v>0.01</v>
      </c>
      <c r="P51" s="23"/>
    </row>
    <row r="52" spans="4:16" ht="12.75">
      <c r="D52" s="24" t="s">
        <v>41</v>
      </c>
      <c r="E52" s="35"/>
      <c r="F52" s="36"/>
      <c r="G52" s="36"/>
      <c r="H52" s="36"/>
      <c r="I52" s="36"/>
      <c r="J52" s="36"/>
      <c r="K52" s="36"/>
      <c r="L52" s="36"/>
      <c r="M52" s="36"/>
      <c r="N52" s="25" t="s">
        <v>42</v>
      </c>
      <c r="O52" s="25"/>
      <c r="P52" s="46">
        <v>0.376</v>
      </c>
    </row>
    <row r="53" spans="4:16" ht="12.75">
      <c r="D53" s="27" t="s">
        <v>28</v>
      </c>
      <c r="E53" s="59" t="s">
        <v>52</v>
      </c>
      <c r="F53" s="60"/>
      <c r="G53" s="60"/>
      <c r="H53" s="60"/>
      <c r="I53" s="60"/>
      <c r="J53" s="60"/>
      <c r="K53" s="60"/>
      <c r="L53" s="60"/>
      <c r="M53" s="61"/>
      <c r="N53" s="23" t="s">
        <v>53</v>
      </c>
      <c r="O53" s="23">
        <v>0.16</v>
      </c>
      <c r="P53" s="23"/>
    </row>
    <row r="54" spans="4:29" ht="12.75">
      <c r="D54" s="24" t="s">
        <v>41</v>
      </c>
      <c r="E54" s="35"/>
      <c r="F54" s="36"/>
      <c r="G54" s="36"/>
      <c r="H54" s="36"/>
      <c r="I54" s="36"/>
      <c r="J54" s="36"/>
      <c r="K54" s="36"/>
      <c r="L54" s="36"/>
      <c r="M54" s="36"/>
      <c r="N54" s="25" t="s">
        <v>42</v>
      </c>
      <c r="O54" s="25"/>
      <c r="P54" s="48">
        <v>1.544</v>
      </c>
      <c r="AC54" s="37"/>
    </row>
    <row r="55" spans="4:16" ht="29.25" customHeight="1">
      <c r="D55" s="27" t="s">
        <v>28</v>
      </c>
      <c r="E55" s="59" t="s">
        <v>68</v>
      </c>
      <c r="F55" s="60"/>
      <c r="G55" s="60"/>
      <c r="H55" s="60"/>
      <c r="I55" s="60"/>
      <c r="J55" s="60"/>
      <c r="K55" s="60"/>
      <c r="L55" s="60"/>
      <c r="M55" s="61"/>
      <c r="N55" s="23" t="s">
        <v>53</v>
      </c>
      <c r="O55" s="23">
        <v>0.32</v>
      </c>
      <c r="P55" s="23"/>
    </row>
    <row r="56" spans="4:16" ht="29.25" customHeight="1">
      <c r="D56" s="27"/>
      <c r="E56" s="59" t="s">
        <v>69</v>
      </c>
      <c r="F56" s="60"/>
      <c r="G56" s="60"/>
      <c r="H56" s="60"/>
      <c r="I56" s="60"/>
      <c r="J56" s="60"/>
      <c r="K56" s="60"/>
      <c r="L56" s="60"/>
      <c r="M56" s="61"/>
      <c r="N56" s="23" t="s">
        <v>70</v>
      </c>
      <c r="O56" s="23">
        <v>3.2</v>
      </c>
      <c r="P56" s="23"/>
    </row>
    <row r="57" spans="4:16" ht="12.75">
      <c r="D57" s="24" t="s">
        <v>41</v>
      </c>
      <c r="E57" s="35"/>
      <c r="F57" s="36"/>
      <c r="G57" s="36"/>
      <c r="H57" s="36"/>
      <c r="I57" s="36"/>
      <c r="J57" s="36"/>
      <c r="K57" s="36"/>
      <c r="L57" s="36"/>
      <c r="M57" s="36"/>
      <c r="N57" s="25" t="s">
        <v>42</v>
      </c>
      <c r="O57" s="25"/>
      <c r="P57" s="48">
        <v>57.577</v>
      </c>
    </row>
  </sheetData>
  <sheetProtection/>
  <mergeCells count="22">
    <mergeCell ref="D31:P31"/>
    <mergeCell ref="E32:M32"/>
    <mergeCell ref="E40:M40"/>
    <mergeCell ref="E42:M42"/>
    <mergeCell ref="E36:M36"/>
    <mergeCell ref="E38:M38"/>
    <mergeCell ref="E33:M33"/>
    <mergeCell ref="E34:M34"/>
    <mergeCell ref="E55:M55"/>
    <mergeCell ref="E56:M56"/>
    <mergeCell ref="E49:M49"/>
    <mergeCell ref="E47:M47"/>
    <mergeCell ref="E44:M44"/>
    <mergeCell ref="E45:M45"/>
    <mergeCell ref="E53:M53"/>
    <mergeCell ref="E51:M51"/>
    <mergeCell ref="E26:Q26"/>
    <mergeCell ref="A4:P4"/>
    <mergeCell ref="D5:F5"/>
    <mergeCell ref="H5:H6"/>
    <mergeCell ref="L5:N5"/>
    <mergeCell ref="O5:O6"/>
  </mergeCells>
  <printOptions/>
  <pageMargins left="0.4479166666666667" right="0.23958333333333334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2014-02-20T06:13:44Z</cp:lastPrinted>
  <dcterms:created xsi:type="dcterms:W3CDTF">2007-02-04T12:22:59Z</dcterms:created>
  <dcterms:modified xsi:type="dcterms:W3CDTF">2014-03-05T10:14:26Z</dcterms:modified>
  <cp:category/>
  <cp:version/>
  <cp:contentType/>
  <cp:contentStatus/>
</cp:coreProperties>
</file>