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Лист1!$A$1:$Q$76</definedName>
  </definedNames>
  <calcPr calcId="145621"/>
</workbook>
</file>

<file path=xl/calcChain.xml><?xml version="1.0" encoding="utf-8"?>
<calcChain xmlns="http://schemas.openxmlformats.org/spreadsheetml/2006/main">
  <c r="Q72" i="1" l="1"/>
  <c r="P72" i="1"/>
  <c r="N72" i="1"/>
  <c r="M72" i="1"/>
  <c r="L72" i="1"/>
  <c r="I72" i="1"/>
  <c r="H72" i="1"/>
  <c r="E72" i="1"/>
  <c r="Q71" i="1"/>
  <c r="P71" i="1"/>
  <c r="I71" i="1"/>
  <c r="H71" i="1"/>
  <c r="E71" i="1"/>
  <c r="Q70" i="1" l="1"/>
  <c r="P70" i="1"/>
  <c r="I70" i="1"/>
  <c r="H70" i="1"/>
  <c r="E70" i="1"/>
  <c r="Q69" i="1" l="1"/>
  <c r="P69" i="1"/>
  <c r="I69" i="1"/>
  <c r="H69" i="1"/>
  <c r="E69" i="1"/>
  <c r="P68" i="1" l="1"/>
  <c r="I68" i="1"/>
  <c r="H68" i="1"/>
  <c r="E68" i="1"/>
  <c r="P67" i="1" l="1"/>
  <c r="P66" i="1" l="1"/>
  <c r="I66" i="1"/>
  <c r="I67" i="1"/>
  <c r="H66" i="1"/>
  <c r="H67" i="1"/>
  <c r="E66" i="1"/>
  <c r="E67" i="1"/>
  <c r="E65" i="1"/>
  <c r="I65" i="1" s="1"/>
  <c r="E64" i="1"/>
  <c r="I64" i="1" s="1"/>
  <c r="E63" i="1"/>
  <c r="I63" i="1" s="1"/>
  <c r="E62" i="1"/>
  <c r="I62" i="1" s="1"/>
  <c r="E61" i="1"/>
  <c r="I61" i="1" s="1"/>
  <c r="I38" i="1"/>
  <c r="I39" i="1"/>
  <c r="I40" i="1"/>
  <c r="H38" i="1"/>
  <c r="P38" i="1" s="1"/>
  <c r="H39" i="1"/>
  <c r="P39" i="1" s="1"/>
  <c r="H40" i="1"/>
  <c r="P40" i="1" s="1"/>
  <c r="H37" i="1"/>
  <c r="P37" i="1" s="1"/>
  <c r="I37" i="1"/>
  <c r="H51" i="1"/>
  <c r="I51" i="1"/>
  <c r="P51" i="1" s="1"/>
  <c r="E56" i="1"/>
  <c r="E57" i="1"/>
  <c r="E59" i="1"/>
  <c r="H4" i="1"/>
  <c r="I4" i="1"/>
  <c r="P4" i="1"/>
  <c r="H5" i="1"/>
  <c r="I5" i="1"/>
  <c r="P5" i="1" s="1"/>
  <c r="H6" i="1"/>
  <c r="I6" i="1"/>
  <c r="P6" i="1"/>
  <c r="H7" i="1"/>
  <c r="I7" i="1"/>
  <c r="P7" i="1" s="1"/>
  <c r="H8" i="1"/>
  <c r="I8" i="1"/>
  <c r="P8" i="1"/>
  <c r="H9" i="1"/>
  <c r="I9" i="1"/>
  <c r="P9" i="1" s="1"/>
  <c r="H10" i="1"/>
  <c r="I10" i="1"/>
  <c r="P10" i="1"/>
  <c r="H11" i="1"/>
  <c r="I11" i="1"/>
  <c r="P11" i="1" s="1"/>
  <c r="H12" i="1"/>
  <c r="I12" i="1"/>
  <c r="P12" i="1"/>
  <c r="H13" i="1"/>
  <c r="I13" i="1"/>
  <c r="P13" i="1" s="1"/>
  <c r="H14" i="1"/>
  <c r="I14" i="1"/>
  <c r="P14" i="1"/>
  <c r="H15" i="1"/>
  <c r="I15" i="1"/>
  <c r="P15" i="1" s="1"/>
  <c r="H16" i="1"/>
  <c r="I16" i="1"/>
  <c r="P16" i="1"/>
  <c r="H17" i="1"/>
  <c r="I17" i="1"/>
  <c r="P17" i="1" s="1"/>
  <c r="H18" i="1"/>
  <c r="I18" i="1"/>
  <c r="P18" i="1"/>
  <c r="H19" i="1"/>
  <c r="I19" i="1"/>
  <c r="P19" i="1" s="1"/>
  <c r="H20" i="1"/>
  <c r="I20" i="1"/>
  <c r="P20" i="1"/>
  <c r="H21" i="1"/>
  <c r="I21" i="1"/>
  <c r="P21" i="1" s="1"/>
  <c r="H22" i="1"/>
  <c r="I22" i="1"/>
  <c r="P22" i="1"/>
  <c r="H23" i="1"/>
  <c r="I23" i="1"/>
  <c r="P23" i="1" s="1"/>
  <c r="H24" i="1"/>
  <c r="I24" i="1"/>
  <c r="P24" i="1"/>
  <c r="H25" i="1"/>
  <c r="I25" i="1"/>
  <c r="P25" i="1" s="1"/>
  <c r="H26" i="1"/>
  <c r="I26" i="1"/>
  <c r="P26" i="1"/>
  <c r="H27" i="1"/>
  <c r="I27" i="1"/>
  <c r="P27" i="1" s="1"/>
  <c r="H28" i="1"/>
  <c r="I28" i="1"/>
  <c r="P28" i="1"/>
  <c r="H29" i="1"/>
  <c r="I29" i="1"/>
  <c r="P29" i="1" s="1"/>
  <c r="H30" i="1"/>
  <c r="I30" i="1"/>
  <c r="P30" i="1"/>
  <c r="H31" i="1"/>
  <c r="I31" i="1"/>
  <c r="P31" i="1" s="1"/>
  <c r="H32" i="1"/>
  <c r="I32" i="1"/>
  <c r="P32" i="1"/>
  <c r="H33" i="1"/>
  <c r="I33" i="1"/>
  <c r="P33" i="1" s="1"/>
  <c r="H34" i="1"/>
  <c r="I34" i="1"/>
  <c r="P34" i="1"/>
  <c r="H35" i="1"/>
  <c r="I35" i="1"/>
  <c r="P35" i="1" s="1"/>
  <c r="H36" i="1"/>
  <c r="I36" i="1"/>
  <c r="P36" i="1"/>
  <c r="H41" i="1"/>
  <c r="I41" i="1"/>
  <c r="P41" i="1" s="1"/>
  <c r="H42" i="1"/>
  <c r="I42" i="1"/>
  <c r="P42" i="1"/>
  <c r="H43" i="1"/>
  <c r="I43" i="1"/>
  <c r="P43" i="1" s="1"/>
  <c r="H44" i="1"/>
  <c r="I44" i="1"/>
  <c r="P44" i="1"/>
  <c r="H45" i="1"/>
  <c r="I45" i="1"/>
  <c r="P45" i="1" s="1"/>
  <c r="H46" i="1"/>
  <c r="I46" i="1"/>
  <c r="P46" i="1"/>
  <c r="H47" i="1"/>
  <c r="I47" i="1"/>
  <c r="P47" i="1" s="1"/>
  <c r="H48" i="1"/>
  <c r="I48" i="1"/>
  <c r="P48" i="1"/>
  <c r="H49" i="1"/>
  <c r="I49" i="1"/>
  <c r="P49" i="1" s="1"/>
  <c r="H50" i="1"/>
  <c r="I50" i="1"/>
  <c r="P50" i="1"/>
  <c r="H52" i="1"/>
  <c r="I52" i="1"/>
  <c r="P52" i="1" s="1"/>
  <c r="H53" i="1"/>
  <c r="I53" i="1"/>
  <c r="P53" i="1"/>
  <c r="H54" i="1"/>
  <c r="I54" i="1"/>
  <c r="P54" i="1" s="1"/>
  <c r="H55" i="1"/>
  <c r="I55" i="1"/>
  <c r="P55" i="1"/>
  <c r="H56" i="1"/>
  <c r="I56" i="1"/>
  <c r="P56" i="1" s="1"/>
  <c r="H57" i="1"/>
  <c r="I57" i="1"/>
  <c r="P57" i="1"/>
  <c r="H58" i="1"/>
  <c r="I58" i="1"/>
  <c r="P58" i="1" s="1"/>
  <c r="H59" i="1"/>
  <c r="P59" i="1" s="1"/>
  <c r="I59" i="1"/>
  <c r="H60" i="1"/>
  <c r="I60" i="1"/>
  <c r="P60" i="1" s="1"/>
  <c r="H61" i="1" l="1"/>
  <c r="P61" i="1" s="1"/>
  <c r="Q73" i="1" s="1"/>
  <c r="H62" i="1"/>
  <c r="P62" i="1" s="1"/>
  <c r="H63" i="1"/>
  <c r="P63" i="1" s="1"/>
  <c r="H64" i="1"/>
  <c r="P64" i="1" s="1"/>
  <c r="H65" i="1"/>
  <c r="P65" i="1" s="1"/>
</calcChain>
</file>

<file path=xl/comments1.xml><?xml version="1.0" encoding="utf-8"?>
<comments xmlns="http://schemas.openxmlformats.org/spreadsheetml/2006/main">
  <authors>
    <author>user1</author>
    <author>User</author>
  </authors>
  <commentList>
    <comment ref="B57" authorId="0">
      <text>
        <r>
          <rPr>
            <b/>
            <sz val="8"/>
            <color indexed="81"/>
            <rFont val="Tahoma"/>
            <charset val="204"/>
          </rPr>
          <t>user1:</t>
        </r>
        <r>
          <rPr>
            <sz val="8"/>
            <color indexed="81"/>
            <rFont val="Tahoma"/>
            <charset val="204"/>
          </rPr>
          <t xml:space="preserve">
2013 год</t>
        </r>
      </text>
    </comment>
    <comment ref="N67" authorId="1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освид.узла учета воды</t>
        </r>
      </text>
    </comment>
  </commentList>
</comments>
</file>

<file path=xl/sharedStrings.xml><?xml version="1.0" encoding="utf-8"?>
<sst xmlns="http://schemas.openxmlformats.org/spreadsheetml/2006/main" count="95" uniqueCount="47">
  <si>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</si>
  <si>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</si>
  <si>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</si>
  <si>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</si>
  <si>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</si>
  <si>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</si>
  <si>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</si>
  <si>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</si>
  <si>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Площадь</t>
  </si>
  <si>
    <t xml:space="preserve">Кол-во </t>
  </si>
  <si>
    <t>Электро-</t>
  </si>
  <si>
    <t>энергия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</si>
  <si>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</si>
  <si>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</si>
  <si>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</si>
  <si>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</si>
  <si>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</si>
  <si>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</si>
  <si>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</si>
  <si>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Ген. директор ООО "Георгиевск - ЖЭУ"                                            Никишина И.М.</t>
  </si>
  <si>
    <t xml:space="preserve"> </t>
  </si>
  <si>
    <t xml:space="preserve">эксплуатац. </t>
  </si>
  <si>
    <t>содержание</t>
  </si>
  <si>
    <t>ремонт</t>
  </si>
  <si>
    <t>итого</t>
  </si>
  <si>
    <t>а</t>
  </si>
  <si>
    <t>с</t>
  </si>
  <si>
    <t>о</t>
  </si>
  <si>
    <t>н</t>
  </si>
  <si>
    <t>д</t>
  </si>
  <si>
    <t>я</t>
  </si>
  <si>
    <t>ф</t>
  </si>
  <si>
    <t>м</t>
  </si>
  <si>
    <t>и</t>
  </si>
  <si>
    <t>Учет доходов и расходов по Парковая1/2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</si>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</sst>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0" borderId="1" xfId="0" applyFont="1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1" fillId="0" borderId="2" xfId="0" applyFont="1" applyBorder="1"/>
    <xf numFmtId="1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1" fillId="0" borderId="3" xfId="0" applyFont="1" applyBorder="1"/>
    <xf numFmtId="1" fontId="0" fillId="0" borderId="3" xfId="0" applyNumberFormat="1" applyBorder="1"/>
    <xf numFmtId="2" fontId="0" fillId="0" borderId="4" xfId="0" applyNumberFormat="1" applyBorder="1" applyAlignment="1"/>
    <xf numFmtId="0" fontId="0" fillId="0" borderId="0" xfId="0" applyAlignment="1"/>
    <xf numFmtId="2" fontId="0" fillId="0" borderId="5" xfId="0" applyNumberFormat="1" applyBorder="1"/>
    <xf numFmtId="2" fontId="0" fillId="0" borderId="3" xfId="0" applyNumberFormat="1" applyBorder="1"/>
    <xf numFmtId="4" fontId="0" fillId="0" borderId="3" xfId="0" applyNumberFormat="1" applyBorder="1"/>
    <xf numFmtId="164" fontId="0" fillId="2" borderId="3" xfId="0" applyNumberFormat="1" applyFill="1" applyBorder="1" applyAlignment="1"/>
    <xf numFmtId="164" fontId="0" fillId="3" borderId="3" xfId="0" applyNumberFormat="1" applyFill="1" applyBorder="1" applyAlignment="1"/>
    <xf numFmtId="164" fontId="0" fillId="3" borderId="3" xfId="0" applyNumberFormat="1" applyFill="1" applyBorder="1"/>
    <xf numFmtId="164" fontId="0" fillId="3" borderId="1" xfId="0" applyNumberFormat="1" applyFill="1" applyBorder="1" applyAlignment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17" fontId="0" fillId="0" borderId="0" xfId="0" applyNumberFormat="1" applyFill="1" applyBorder="1" applyAlignment="1">
      <alignment horizontal="left"/>
    </xf>
    <xf numFmtId="17" fontId="1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/>
    <xf numFmtId="4" fontId="0" fillId="0" borderId="0" xfId="0" applyNumberFormat="1" applyFill="1" applyBorder="1"/>
    <xf numFmtId="17" fontId="0" fillId="8" borderId="1" xfId="0" applyNumberFormat="1" applyFill="1" applyBorder="1" applyAlignment="1">
      <alignment horizontal="left"/>
    </xf>
    <xf numFmtId="17" fontId="1" fillId="8" borderId="1" xfId="0" applyNumberFormat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64" fontId="0" fillId="2" borderId="2" xfId="0" applyNumberFormat="1" applyFill="1" applyBorder="1"/>
    <xf numFmtId="17" fontId="0" fillId="0" borderId="3" xfId="0" applyNumberFormat="1" applyFill="1" applyBorder="1" applyAlignment="1">
      <alignment horizontal="left"/>
    </xf>
    <xf numFmtId="17" fontId="1" fillId="0" borderId="3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 horizontal="left"/>
    </xf>
    <xf numFmtId="164" fontId="0" fillId="0" borderId="3" xfId="0" applyNumberFormat="1" applyFill="1" applyBorder="1"/>
    <xf numFmtId="0" fontId="0" fillId="0" borderId="3" xfId="0" applyFill="1" applyBorder="1"/>
    <xf numFmtId="0" fontId="0" fillId="0" borderId="0" xfId="0" applyFill="1" applyBorder="1"/>
    <xf numFmtId="0" fontId="0" fillId="7" borderId="1" xfId="0" applyFill="1" applyBorder="1"/>
    <xf numFmtId="164" fontId="0" fillId="2" borderId="1" xfId="0" applyNumberFormat="1" applyFill="1" applyBorder="1" applyAlignment="1"/>
    <xf numFmtId="164" fontId="0" fillId="3" borderId="1" xfId="0" applyNumberFormat="1" applyFill="1" applyBorder="1"/>
    <xf numFmtId="4" fontId="0" fillId="0" borderId="1" xfId="0" applyNumberFormat="1" applyBorder="1"/>
    <xf numFmtId="0" fontId="0" fillId="4" borderId="2" xfId="0" applyFill="1" applyBorder="1"/>
    <xf numFmtId="2" fontId="0" fillId="8" borderId="1" xfId="0" applyNumberFormat="1" applyFill="1" applyBorder="1"/>
    <xf numFmtId="0" fontId="0" fillId="2" borderId="1" xfId="0" applyFill="1" applyBorder="1"/>
    <xf numFmtId="164" fontId="0" fillId="9" borderId="1" xfId="0" applyNumberFormat="1" applyFill="1" applyBorder="1"/>
    <xf numFmtId="2" fontId="0" fillId="3" borderId="3" xfId="0" applyNumberFormat="1" applyFill="1" applyBorder="1"/>
    <xf numFmtId="0" fontId="0" fillId="10" borderId="1" xfId="0" applyFill="1" applyBorder="1"/>
    <xf numFmtId="0" fontId="1" fillId="10" borderId="1" xfId="0" applyFont="1" applyFill="1" applyBorder="1"/>
    <xf numFmtId="1" fontId="0" fillId="10" borderId="1" xfId="0" applyNumberFormat="1" applyFill="1" applyBorder="1"/>
    <xf numFmtId="4" fontId="0" fillId="8" borderId="3" xfId="0" applyNumberFormat="1" applyFill="1" applyBorder="1"/>
    <xf numFmtId="0" fontId="0" fillId="0" borderId="0" xfId="0" applyBorder="1" applyAlignment="1">
      <alignment horizontal="center" vertical="center" textRotation="90"/>
    </xf>
    <xf numFmtId="0" fontId="0" fillId="11" borderId="1" xfId="0" applyFill="1" applyBorder="1"/>
    <xf numFmtId="0" fontId="1" fillId="11" borderId="1" xfId="0" applyFont="1" applyFill="1" applyBorder="1"/>
    <xf numFmtId="1" fontId="0" fillId="11" borderId="1" xfId="0" applyNumberFormat="1" applyFill="1" applyBorder="1"/>
    <xf numFmtId="164" fontId="0" fillId="11" borderId="1" xfId="0" applyNumberFormat="1" applyFill="1" applyBorder="1" applyAlignment="1"/>
    <xf numFmtId="164" fontId="0" fillId="11" borderId="1" xfId="0" applyNumberFormat="1" applyFill="1" applyBorder="1"/>
    <xf numFmtId="2" fontId="0" fillId="11" borderId="1" xfId="0" applyNumberFormat="1" applyFill="1" applyBorder="1"/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tabSelected="1" topLeftCell="A31" workbookViewId="0">
      <selection activeCell="E71" sqref="E71"/>
    </sheetView>
  </sheetViews>
  <sheetFormatPr defaultRowHeight="12.75" x14ac:dyDescent="0.2"/>
  <cols>
    <col min="1" max="1" width="4.140625" customWidth="1"/>
    <col min="2" max="2" width="2.28515625" customWidth="1"/>
    <col min="3" max="3" width="1.85546875" style="3" customWidth="1"/>
    <col min="4" max="4" width="1.85546875" style="2" customWidth="1"/>
    <col min="5" max="5" width="11" style="1" customWidth="1"/>
    <col min="6" max="6" width="10.85546875" style="1" customWidth="1"/>
    <col min="7" max="7" width="10.7109375" style="1" customWidth="1"/>
    <col min="8" max="9" width="10" style="1" customWidth="1"/>
    <col min="10" max="10" width="11.28515625" style="1" customWidth="1"/>
    <col min="11" max="11" width="9.85546875" style="1" customWidth="1"/>
    <col min="12" max="12" width="12.42578125" style="1" customWidth="1"/>
    <col min="13" max="13" width="10.7109375" style="1" customWidth="1"/>
    <col min="14" max="15" width="10.85546875" style="1" customWidth="1"/>
    <col min="16" max="16" width="11.28515625" style="1" customWidth="1"/>
    <col min="17" max="17" width="10.85546875" customWidth="1"/>
    <col min="18" max="18" width="10.5703125" customWidth="1"/>
  </cols>
  <sheetData>
    <row r="1" spans="1:19" x14ac:dyDescent="0.2">
      <c r="B1" s="65" t="s">
        <v>34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5"/>
      <c r="S1" s="15"/>
    </row>
    <row r="2" spans="1:19" x14ac:dyDescent="0.2">
      <c r="C2" s="4" t="s">
        <v>8</v>
      </c>
      <c r="D2" s="5" t="s">
        <v>9</v>
      </c>
      <c r="E2" s="71" t="s">
        <v>1</v>
      </c>
      <c r="F2" s="72"/>
      <c r="G2" s="73"/>
      <c r="H2" s="6" t="s">
        <v>2</v>
      </c>
      <c r="I2" s="66" t="s">
        <v>4</v>
      </c>
      <c r="J2" s="6" t="s">
        <v>5</v>
      </c>
      <c r="K2" s="7" t="s">
        <v>10</v>
      </c>
      <c r="L2" s="14" t="s">
        <v>6</v>
      </c>
      <c r="M2" s="68" t="s">
        <v>16</v>
      </c>
      <c r="N2" s="69"/>
      <c r="O2" s="70"/>
      <c r="P2" s="66" t="s">
        <v>15</v>
      </c>
      <c r="Q2" s="7" t="s">
        <v>0</v>
      </c>
    </row>
    <row r="3" spans="1:19" x14ac:dyDescent="0.2">
      <c r="C3" s="8">
        <v>190.1</v>
      </c>
      <c r="D3" s="9" t="s">
        <v>13</v>
      </c>
      <c r="E3" s="17" t="s">
        <v>22</v>
      </c>
      <c r="F3" s="17" t="s">
        <v>23</v>
      </c>
      <c r="G3" s="17" t="s">
        <v>24</v>
      </c>
      <c r="H3" s="11" t="s">
        <v>3</v>
      </c>
      <c r="I3" s="67"/>
      <c r="J3" s="11" t="s">
        <v>12</v>
      </c>
      <c r="K3" s="11" t="s">
        <v>11</v>
      </c>
      <c r="L3" s="6" t="s">
        <v>7</v>
      </c>
      <c r="M3" s="16" t="s">
        <v>17</v>
      </c>
      <c r="N3" s="11" t="s">
        <v>18</v>
      </c>
      <c r="O3" s="11" t="s">
        <v>21</v>
      </c>
      <c r="P3" s="67"/>
      <c r="Q3" s="10" t="s">
        <v>14</v>
      </c>
    </row>
    <row r="4" spans="1:19" x14ac:dyDescent="0.2">
      <c r="A4" s="74">
        <v>2008</v>
      </c>
      <c r="B4" s="24" t="s">
        <v>25</v>
      </c>
      <c r="C4" s="12"/>
      <c r="D4" s="13"/>
      <c r="E4" s="19">
        <v>0</v>
      </c>
      <c r="F4" s="19"/>
      <c r="G4" s="19"/>
      <c r="H4" s="20">
        <f>SUM(E4*0.03)</f>
        <v>0</v>
      </c>
      <c r="I4" s="20">
        <f>E4*0.06</f>
        <v>0</v>
      </c>
      <c r="J4" s="21"/>
      <c r="K4" s="22"/>
      <c r="L4" s="21">
        <v>0</v>
      </c>
      <c r="M4" s="21">
        <v>506.41</v>
      </c>
      <c r="N4" s="21"/>
      <c r="O4" s="21"/>
      <c r="P4" s="50">
        <f>H4+I4+L4+M4</f>
        <v>506.41</v>
      </c>
      <c r="Q4" s="18"/>
      <c r="R4" s="23"/>
    </row>
    <row r="5" spans="1:19" x14ac:dyDescent="0.2">
      <c r="A5" s="74"/>
      <c r="B5" s="24" t="s">
        <v>26</v>
      </c>
      <c r="C5" s="12"/>
      <c r="D5" s="13"/>
      <c r="E5" s="19">
        <v>0</v>
      </c>
      <c r="F5" s="19"/>
      <c r="G5" s="19"/>
      <c r="H5" s="20">
        <f t="shared" ref="H5:H57" si="0">SUM(E5*0.03)</f>
        <v>0</v>
      </c>
      <c r="I5" s="20">
        <f t="shared" ref="I5:I57" si="1">E5*0.06</f>
        <v>0</v>
      </c>
      <c r="J5" s="21"/>
      <c r="K5" s="22"/>
      <c r="L5" s="21">
        <v>0</v>
      </c>
      <c r="M5" s="21">
        <v>506.41</v>
      </c>
      <c r="N5" s="21"/>
      <c r="O5" s="21"/>
      <c r="P5" s="50">
        <f t="shared" ref="P5:P57" si="2">H5+I5+L5+M5</f>
        <v>506.41</v>
      </c>
      <c r="Q5" s="18"/>
      <c r="R5" s="23"/>
    </row>
    <row r="6" spans="1:19" x14ac:dyDescent="0.2">
      <c r="A6" s="74"/>
      <c r="B6" s="24" t="s">
        <v>27</v>
      </c>
      <c r="C6" s="12"/>
      <c r="D6" s="13"/>
      <c r="E6" s="19">
        <v>0</v>
      </c>
      <c r="F6" s="19"/>
      <c r="G6" s="19"/>
      <c r="H6" s="20">
        <f t="shared" si="0"/>
        <v>0</v>
      </c>
      <c r="I6" s="20">
        <f t="shared" si="1"/>
        <v>0</v>
      </c>
      <c r="J6" s="21"/>
      <c r="K6" s="22"/>
      <c r="L6" s="21">
        <v>638</v>
      </c>
      <c r="M6" s="21">
        <v>506.41</v>
      </c>
      <c r="N6" s="21"/>
      <c r="O6" s="21"/>
      <c r="P6" s="50">
        <f t="shared" si="2"/>
        <v>1144.4100000000001</v>
      </c>
      <c r="Q6" s="18"/>
      <c r="R6" s="23"/>
    </row>
    <row r="7" spans="1:19" x14ac:dyDescent="0.2">
      <c r="A7" s="74"/>
      <c r="B7" s="24" t="s">
        <v>28</v>
      </c>
      <c r="C7" s="12"/>
      <c r="D7" s="13"/>
      <c r="E7" s="19">
        <v>0</v>
      </c>
      <c r="F7" s="19"/>
      <c r="G7" s="19"/>
      <c r="H7" s="20">
        <f t="shared" si="0"/>
        <v>0</v>
      </c>
      <c r="I7" s="20">
        <f t="shared" si="1"/>
        <v>0</v>
      </c>
      <c r="J7" s="21"/>
      <c r="K7" s="22"/>
      <c r="L7" s="21">
        <v>0</v>
      </c>
      <c r="M7" s="21">
        <v>506.41</v>
      </c>
      <c r="N7" s="21"/>
      <c r="O7" s="21"/>
      <c r="P7" s="50">
        <f t="shared" si="2"/>
        <v>506.41</v>
      </c>
      <c r="Q7" s="18"/>
      <c r="R7" s="23"/>
      <c r="S7" s="41"/>
    </row>
    <row r="8" spans="1:19" x14ac:dyDescent="0.2">
      <c r="A8" s="74"/>
      <c r="B8" s="24" t="s">
        <v>29</v>
      </c>
      <c r="C8" s="12"/>
      <c r="D8" s="13"/>
      <c r="E8" s="19">
        <v>822.33</v>
      </c>
      <c r="F8" s="19"/>
      <c r="G8" s="19"/>
      <c r="H8" s="20">
        <f t="shared" si="0"/>
        <v>24.669900000000002</v>
      </c>
      <c r="I8" s="20">
        <f t="shared" si="1"/>
        <v>49.339800000000004</v>
      </c>
      <c r="J8" s="21"/>
      <c r="K8" s="22"/>
      <c r="L8" s="21">
        <v>606</v>
      </c>
      <c r="M8" s="21">
        <v>506.41</v>
      </c>
      <c r="N8" s="21"/>
      <c r="O8" s="21"/>
      <c r="P8" s="50">
        <f t="shared" si="2"/>
        <v>1186.4197000000001</v>
      </c>
      <c r="Q8" s="18"/>
      <c r="R8" s="23"/>
    </row>
    <row r="9" spans="1:19" x14ac:dyDescent="0.2">
      <c r="A9" s="74">
        <v>2009</v>
      </c>
      <c r="B9" s="25" t="s">
        <v>30</v>
      </c>
      <c r="C9" s="12"/>
      <c r="D9" s="13"/>
      <c r="E9" s="19">
        <v>0</v>
      </c>
      <c r="F9" s="19"/>
      <c r="G9" s="19"/>
      <c r="H9" s="20">
        <f t="shared" si="0"/>
        <v>0</v>
      </c>
      <c r="I9" s="20">
        <f t="shared" si="1"/>
        <v>0</v>
      </c>
      <c r="J9" s="21"/>
      <c r="K9" s="22"/>
      <c r="L9" s="21">
        <v>0</v>
      </c>
      <c r="M9" s="21">
        <v>506.41</v>
      </c>
      <c r="N9" s="21"/>
      <c r="O9" s="21"/>
      <c r="P9" s="50">
        <f t="shared" si="2"/>
        <v>506.41</v>
      </c>
      <c r="Q9" s="18"/>
      <c r="R9" s="23"/>
    </row>
    <row r="10" spans="1:19" x14ac:dyDescent="0.2">
      <c r="A10" s="74"/>
      <c r="B10" s="25" t="s">
        <v>31</v>
      </c>
      <c r="C10" s="12"/>
      <c r="D10" s="13"/>
      <c r="E10" s="19">
        <v>0</v>
      </c>
      <c r="F10" s="19"/>
      <c r="G10" s="19"/>
      <c r="H10" s="20">
        <f t="shared" si="0"/>
        <v>0</v>
      </c>
      <c r="I10" s="20">
        <f t="shared" si="1"/>
        <v>0</v>
      </c>
      <c r="J10" s="21"/>
      <c r="K10" s="22"/>
      <c r="L10" s="21">
        <v>0</v>
      </c>
      <c r="M10" s="21">
        <v>506.41</v>
      </c>
      <c r="N10" s="21"/>
      <c r="O10" s="21"/>
      <c r="P10" s="50">
        <f t="shared" si="2"/>
        <v>506.41</v>
      </c>
      <c r="Q10" s="18"/>
      <c r="R10" s="23"/>
    </row>
    <row r="11" spans="1:19" x14ac:dyDescent="0.2">
      <c r="A11" s="74"/>
      <c r="B11" s="25" t="s">
        <v>32</v>
      </c>
      <c r="C11" s="12"/>
      <c r="D11" s="13"/>
      <c r="E11" s="19">
        <v>616.20000000000005</v>
      </c>
      <c r="F11" s="19"/>
      <c r="G11" s="19"/>
      <c r="H11" s="20">
        <f t="shared" si="0"/>
        <v>18.486000000000001</v>
      </c>
      <c r="I11" s="20">
        <f t="shared" si="1"/>
        <v>36.972000000000001</v>
      </c>
      <c r="J11" s="21"/>
      <c r="K11" s="22"/>
      <c r="L11" s="21">
        <v>0</v>
      </c>
      <c r="M11" s="21">
        <v>506.41</v>
      </c>
      <c r="N11" s="21"/>
      <c r="O11" s="21"/>
      <c r="P11" s="50">
        <f t="shared" si="2"/>
        <v>561.86800000000005</v>
      </c>
      <c r="Q11" s="18"/>
      <c r="R11" s="23"/>
    </row>
    <row r="12" spans="1:19" x14ac:dyDescent="0.2">
      <c r="A12" s="74"/>
      <c r="B12" s="25" t="s">
        <v>25</v>
      </c>
      <c r="C12" s="12"/>
      <c r="D12" s="13"/>
      <c r="E12" s="19">
        <v>448.78</v>
      </c>
      <c r="F12" s="19"/>
      <c r="G12" s="19"/>
      <c r="H12" s="20">
        <f t="shared" si="0"/>
        <v>13.463399999999998</v>
      </c>
      <c r="I12" s="20">
        <f t="shared" si="1"/>
        <v>26.926799999999997</v>
      </c>
      <c r="J12" s="21"/>
      <c r="K12" s="22"/>
      <c r="L12" s="21">
        <v>0</v>
      </c>
      <c r="M12" s="21">
        <v>506.41</v>
      </c>
      <c r="N12" s="21"/>
      <c r="O12" s="21"/>
      <c r="P12" s="50">
        <f t="shared" si="2"/>
        <v>546.80020000000002</v>
      </c>
      <c r="Q12" s="18"/>
      <c r="R12" s="23"/>
    </row>
    <row r="13" spans="1:19" x14ac:dyDescent="0.2">
      <c r="A13" s="74"/>
      <c r="B13" s="25" t="s">
        <v>32</v>
      </c>
      <c r="C13" s="12"/>
      <c r="D13" s="13"/>
      <c r="E13" s="19">
        <v>0</v>
      </c>
      <c r="F13" s="19"/>
      <c r="G13" s="19"/>
      <c r="H13" s="20">
        <f t="shared" si="0"/>
        <v>0</v>
      </c>
      <c r="I13" s="20">
        <f t="shared" si="1"/>
        <v>0</v>
      </c>
      <c r="J13" s="21"/>
      <c r="K13" s="22"/>
      <c r="L13" s="21">
        <v>0</v>
      </c>
      <c r="M13" s="21">
        <v>506.41</v>
      </c>
      <c r="N13" s="21"/>
      <c r="O13" s="21"/>
      <c r="P13" s="50">
        <f t="shared" si="2"/>
        <v>506.41</v>
      </c>
      <c r="Q13" s="18"/>
      <c r="R13" s="23"/>
    </row>
    <row r="14" spans="1:19" x14ac:dyDescent="0.2">
      <c r="A14" s="74"/>
      <c r="B14" s="25" t="s">
        <v>33</v>
      </c>
      <c r="C14" s="12"/>
      <c r="D14" s="13"/>
      <c r="E14" s="19">
        <v>0</v>
      </c>
      <c r="F14" s="19"/>
      <c r="G14" s="19"/>
      <c r="H14" s="20">
        <f t="shared" si="0"/>
        <v>0</v>
      </c>
      <c r="I14" s="20">
        <f t="shared" si="1"/>
        <v>0</v>
      </c>
      <c r="J14" s="21"/>
      <c r="K14" s="22"/>
      <c r="L14" s="21">
        <v>0</v>
      </c>
      <c r="M14" s="21">
        <v>506.41</v>
      </c>
      <c r="N14" s="21"/>
      <c r="O14" s="21"/>
      <c r="P14" s="50">
        <f t="shared" si="2"/>
        <v>506.41</v>
      </c>
      <c r="Q14" s="18"/>
      <c r="R14" s="23"/>
    </row>
    <row r="15" spans="1:19" x14ac:dyDescent="0.2">
      <c r="A15" s="74"/>
      <c r="B15" s="25" t="s">
        <v>33</v>
      </c>
      <c r="C15" s="12"/>
      <c r="D15" s="13"/>
      <c r="E15" s="19">
        <v>511.5</v>
      </c>
      <c r="F15" s="19"/>
      <c r="G15" s="19"/>
      <c r="H15" s="20">
        <f t="shared" si="0"/>
        <v>15.344999999999999</v>
      </c>
      <c r="I15" s="20">
        <f t="shared" si="1"/>
        <v>30.689999999999998</v>
      </c>
      <c r="J15" s="21"/>
      <c r="K15" s="22"/>
      <c r="L15" s="21">
        <v>631</v>
      </c>
      <c r="M15" s="21">
        <v>506.41</v>
      </c>
      <c r="N15" s="21"/>
      <c r="O15" s="21"/>
      <c r="P15" s="50">
        <f t="shared" si="2"/>
        <v>1183.4449999999999</v>
      </c>
      <c r="Q15" s="18"/>
      <c r="R15" s="23"/>
    </row>
    <row r="16" spans="1:19" x14ac:dyDescent="0.2">
      <c r="A16" s="74"/>
      <c r="B16" s="25" t="s">
        <v>25</v>
      </c>
      <c r="C16" s="12"/>
      <c r="D16" s="13"/>
      <c r="E16" s="19">
        <v>627.1</v>
      </c>
      <c r="F16" s="19"/>
      <c r="G16" s="19"/>
      <c r="H16" s="20">
        <f t="shared" si="0"/>
        <v>18.812999999999999</v>
      </c>
      <c r="I16" s="20">
        <f t="shared" si="1"/>
        <v>37.625999999999998</v>
      </c>
      <c r="J16" s="21"/>
      <c r="K16" s="22"/>
      <c r="L16" s="21">
        <v>0</v>
      </c>
      <c r="M16" s="21">
        <v>506.41</v>
      </c>
      <c r="N16" s="21"/>
      <c r="O16" s="21"/>
      <c r="P16" s="50">
        <f t="shared" si="2"/>
        <v>562.84900000000005</v>
      </c>
      <c r="Q16" s="18"/>
      <c r="R16" s="23"/>
    </row>
    <row r="17" spans="1:18" x14ac:dyDescent="0.2">
      <c r="A17" s="74"/>
      <c r="B17" s="25" t="s">
        <v>26</v>
      </c>
      <c r="C17" s="12"/>
      <c r="D17" s="13"/>
      <c r="E17" s="19">
        <v>522.70000000000005</v>
      </c>
      <c r="F17" s="19"/>
      <c r="G17" s="19"/>
      <c r="H17" s="20">
        <f t="shared" si="0"/>
        <v>15.681000000000001</v>
      </c>
      <c r="I17" s="20">
        <f t="shared" si="1"/>
        <v>31.362000000000002</v>
      </c>
      <c r="J17" s="21"/>
      <c r="K17" s="22"/>
      <c r="L17" s="21">
        <v>0</v>
      </c>
      <c r="M17" s="21">
        <v>506.41</v>
      </c>
      <c r="N17" s="21"/>
      <c r="O17" s="21"/>
      <c r="P17" s="50">
        <f t="shared" si="2"/>
        <v>553.45299999999997</v>
      </c>
      <c r="Q17" s="18"/>
      <c r="R17" s="23"/>
    </row>
    <row r="18" spans="1:18" x14ac:dyDescent="0.2">
      <c r="A18" s="74"/>
      <c r="B18" s="25" t="s">
        <v>27</v>
      </c>
      <c r="C18" s="12"/>
      <c r="D18" s="13"/>
      <c r="E18" s="19">
        <v>0</v>
      </c>
      <c r="F18" s="19"/>
      <c r="G18" s="19"/>
      <c r="H18" s="20">
        <f t="shared" si="0"/>
        <v>0</v>
      </c>
      <c r="I18" s="20">
        <f t="shared" si="1"/>
        <v>0</v>
      </c>
      <c r="J18" s="21"/>
      <c r="K18" s="22"/>
      <c r="L18" s="21">
        <v>611</v>
      </c>
      <c r="M18" s="21">
        <v>506.41</v>
      </c>
      <c r="N18" s="21"/>
      <c r="O18" s="21"/>
      <c r="P18" s="50">
        <f t="shared" si="2"/>
        <v>1117.4100000000001</v>
      </c>
      <c r="Q18" s="18"/>
      <c r="R18" s="23"/>
    </row>
    <row r="19" spans="1:18" x14ac:dyDescent="0.2">
      <c r="A19" s="74"/>
      <c r="B19" s="25" t="s">
        <v>28</v>
      </c>
      <c r="C19" s="12"/>
      <c r="D19" s="13"/>
      <c r="E19" s="19">
        <v>568.82000000000005</v>
      </c>
      <c r="F19" s="19"/>
      <c r="G19" s="19"/>
      <c r="H19" s="20">
        <f t="shared" si="0"/>
        <v>17.064600000000002</v>
      </c>
      <c r="I19" s="20">
        <f t="shared" si="1"/>
        <v>34.129200000000004</v>
      </c>
      <c r="J19" s="21"/>
      <c r="K19" s="22"/>
      <c r="L19" s="21">
        <v>0</v>
      </c>
      <c r="M19" s="21">
        <v>506.41</v>
      </c>
      <c r="N19" s="21"/>
      <c r="O19" s="21"/>
      <c r="P19" s="50">
        <f t="shared" si="2"/>
        <v>557.60380000000009</v>
      </c>
      <c r="Q19" s="18"/>
      <c r="R19" s="23"/>
    </row>
    <row r="20" spans="1:18" x14ac:dyDescent="0.2">
      <c r="A20" s="74"/>
      <c r="B20" s="25" t="s">
        <v>29</v>
      </c>
      <c r="C20" s="12"/>
      <c r="D20" s="13"/>
      <c r="E20" s="19">
        <v>692.98</v>
      </c>
      <c r="F20" s="19"/>
      <c r="G20" s="19"/>
      <c r="H20" s="20">
        <f t="shared" si="0"/>
        <v>20.789400000000001</v>
      </c>
      <c r="I20" s="20">
        <f t="shared" si="1"/>
        <v>41.578800000000001</v>
      </c>
      <c r="J20" s="21"/>
      <c r="K20" s="22"/>
      <c r="L20" s="21">
        <v>0</v>
      </c>
      <c r="M20" s="21">
        <v>506.41</v>
      </c>
      <c r="N20" s="21"/>
      <c r="O20" s="21"/>
      <c r="P20" s="50">
        <f t="shared" si="2"/>
        <v>568.77819999999997</v>
      </c>
      <c r="Q20" s="18"/>
      <c r="R20" s="23"/>
    </row>
    <row r="21" spans="1:18" x14ac:dyDescent="0.2">
      <c r="A21" s="74">
        <v>2010</v>
      </c>
      <c r="B21" s="26" t="s">
        <v>30</v>
      </c>
      <c r="C21" s="12"/>
      <c r="D21" s="13"/>
      <c r="E21" s="19">
        <v>351.43</v>
      </c>
      <c r="F21" s="19"/>
      <c r="G21" s="19"/>
      <c r="H21" s="20">
        <f t="shared" si="0"/>
        <v>10.542899999999999</v>
      </c>
      <c r="I21" s="20">
        <f t="shared" si="1"/>
        <v>21.085799999999999</v>
      </c>
      <c r="J21" s="21"/>
      <c r="K21" s="22"/>
      <c r="L21" s="21">
        <v>0</v>
      </c>
      <c r="M21" s="21">
        <v>506.41</v>
      </c>
      <c r="N21" s="21"/>
      <c r="O21" s="21"/>
      <c r="P21" s="50">
        <f t="shared" si="2"/>
        <v>538.03870000000006</v>
      </c>
      <c r="Q21" s="18"/>
      <c r="R21" s="23"/>
    </row>
    <row r="22" spans="1:18" x14ac:dyDescent="0.2">
      <c r="A22" s="74"/>
      <c r="B22" s="26" t="s">
        <v>31</v>
      </c>
      <c r="C22" s="12"/>
      <c r="D22" s="13"/>
      <c r="E22" s="19">
        <v>422.8</v>
      </c>
      <c r="F22" s="19"/>
      <c r="G22" s="19"/>
      <c r="H22" s="20">
        <f t="shared" si="0"/>
        <v>12.683999999999999</v>
      </c>
      <c r="I22" s="20">
        <f t="shared" si="1"/>
        <v>25.367999999999999</v>
      </c>
      <c r="J22" s="21"/>
      <c r="K22" s="22"/>
      <c r="L22" s="21">
        <v>0</v>
      </c>
      <c r="M22" s="21">
        <v>506.41</v>
      </c>
      <c r="N22" s="21"/>
      <c r="O22" s="21"/>
      <c r="P22" s="50">
        <f t="shared" si="2"/>
        <v>544.46199999999999</v>
      </c>
      <c r="Q22" s="18"/>
      <c r="R22" s="23"/>
    </row>
    <row r="23" spans="1:18" x14ac:dyDescent="0.2">
      <c r="A23" s="74"/>
      <c r="B23" s="26" t="s">
        <v>32</v>
      </c>
      <c r="C23" s="12"/>
      <c r="D23" s="13"/>
      <c r="E23" s="19">
        <v>0</v>
      </c>
      <c r="F23" s="19"/>
      <c r="G23" s="19"/>
      <c r="H23" s="20">
        <f t="shared" si="0"/>
        <v>0</v>
      </c>
      <c r="I23" s="20">
        <f t="shared" si="1"/>
        <v>0</v>
      </c>
      <c r="J23" s="21"/>
      <c r="K23" s="22"/>
      <c r="L23" s="21">
        <v>0</v>
      </c>
      <c r="M23" s="21">
        <v>506.41</v>
      </c>
      <c r="N23" s="21"/>
      <c r="O23" s="21"/>
      <c r="P23" s="50">
        <f t="shared" si="2"/>
        <v>506.41</v>
      </c>
      <c r="Q23" s="18"/>
      <c r="R23" s="23"/>
    </row>
    <row r="24" spans="1:18" x14ac:dyDescent="0.2">
      <c r="A24" s="74"/>
      <c r="B24" s="26" t="s">
        <v>25</v>
      </c>
      <c r="C24" s="12"/>
      <c r="D24" s="13"/>
      <c r="E24" s="19">
        <v>631.1</v>
      </c>
      <c r="F24" s="19"/>
      <c r="G24" s="19"/>
      <c r="H24" s="20">
        <f t="shared" si="0"/>
        <v>18.933</v>
      </c>
      <c r="I24" s="20">
        <f t="shared" si="1"/>
        <v>37.866</v>
      </c>
      <c r="J24" s="21"/>
      <c r="K24" s="22"/>
      <c r="L24" s="21">
        <v>0</v>
      </c>
      <c r="M24" s="21">
        <v>506.41</v>
      </c>
      <c r="N24" s="21"/>
      <c r="O24" s="21"/>
      <c r="P24" s="50">
        <f t="shared" si="2"/>
        <v>563.20900000000006</v>
      </c>
      <c r="Q24" s="18"/>
      <c r="R24" s="23"/>
    </row>
    <row r="25" spans="1:18" x14ac:dyDescent="0.2">
      <c r="A25" s="74"/>
      <c r="B25" s="26" t="s">
        <v>32</v>
      </c>
      <c r="C25" s="12"/>
      <c r="D25" s="13"/>
      <c r="E25" s="19">
        <v>568.6</v>
      </c>
      <c r="F25" s="19"/>
      <c r="G25" s="19"/>
      <c r="H25" s="20">
        <f t="shared" si="0"/>
        <v>17.058</v>
      </c>
      <c r="I25" s="20">
        <f t="shared" si="1"/>
        <v>34.116</v>
      </c>
      <c r="J25" s="21"/>
      <c r="K25" s="22"/>
      <c r="L25" s="21">
        <v>0</v>
      </c>
      <c r="M25" s="21">
        <v>506.41</v>
      </c>
      <c r="N25" s="21"/>
      <c r="O25" s="21"/>
      <c r="P25" s="50">
        <f t="shared" si="2"/>
        <v>557.58400000000006</v>
      </c>
      <c r="Q25" s="18"/>
      <c r="R25" s="23"/>
    </row>
    <row r="26" spans="1:18" x14ac:dyDescent="0.2">
      <c r="A26" s="74"/>
      <c r="B26" s="26" t="s">
        <v>33</v>
      </c>
      <c r="C26" s="12"/>
      <c r="D26" s="13"/>
      <c r="E26" s="19">
        <v>476.2</v>
      </c>
      <c r="F26" s="19"/>
      <c r="G26" s="19"/>
      <c r="H26" s="20">
        <f t="shared" si="0"/>
        <v>14.286</v>
      </c>
      <c r="I26" s="20">
        <f t="shared" si="1"/>
        <v>28.571999999999999</v>
      </c>
      <c r="J26" s="21"/>
      <c r="K26" s="22"/>
      <c r="L26" s="21">
        <v>0</v>
      </c>
      <c r="M26" s="21">
        <v>506.41</v>
      </c>
      <c r="N26" s="21"/>
      <c r="O26" s="21"/>
      <c r="P26" s="50">
        <f t="shared" si="2"/>
        <v>549.26800000000003</v>
      </c>
      <c r="Q26" s="18"/>
      <c r="R26" s="23"/>
    </row>
    <row r="27" spans="1:18" x14ac:dyDescent="0.2">
      <c r="A27" s="74"/>
      <c r="B27" s="26" t="s">
        <v>33</v>
      </c>
      <c r="C27" s="12"/>
      <c r="D27" s="13"/>
      <c r="E27" s="19">
        <v>568.20000000000005</v>
      </c>
      <c r="F27" s="19"/>
      <c r="G27" s="19"/>
      <c r="H27" s="20">
        <f t="shared" si="0"/>
        <v>17.045999999999999</v>
      </c>
      <c r="I27" s="20">
        <f t="shared" si="1"/>
        <v>34.091999999999999</v>
      </c>
      <c r="J27" s="21"/>
      <c r="K27" s="22"/>
      <c r="L27" s="21">
        <v>0</v>
      </c>
      <c r="M27" s="21">
        <v>506.41</v>
      </c>
      <c r="N27" s="21"/>
      <c r="O27" s="21"/>
      <c r="P27" s="50">
        <f t="shared" si="2"/>
        <v>557.548</v>
      </c>
      <c r="Q27" s="18"/>
      <c r="R27" s="23"/>
    </row>
    <row r="28" spans="1:18" x14ac:dyDescent="0.2">
      <c r="A28" s="74"/>
      <c r="B28" s="26" t="s">
        <v>25</v>
      </c>
      <c r="C28" s="12"/>
      <c r="D28" s="13"/>
      <c r="E28" s="19">
        <v>662.4</v>
      </c>
      <c r="F28" s="19"/>
      <c r="G28" s="19"/>
      <c r="H28" s="20">
        <f t="shared" si="0"/>
        <v>19.872</v>
      </c>
      <c r="I28" s="20">
        <f t="shared" si="1"/>
        <v>39.744</v>
      </c>
      <c r="J28" s="21"/>
      <c r="K28" s="22"/>
      <c r="L28" s="21">
        <v>0</v>
      </c>
      <c r="M28" s="21">
        <v>506.41</v>
      </c>
      <c r="N28" s="21"/>
      <c r="O28" s="21"/>
      <c r="P28" s="50">
        <f t="shared" si="2"/>
        <v>566.02600000000007</v>
      </c>
      <c r="Q28" s="18"/>
      <c r="R28" s="23"/>
    </row>
    <row r="29" spans="1:18" x14ac:dyDescent="0.2">
      <c r="A29" s="74"/>
      <c r="B29" s="26" t="s">
        <v>26</v>
      </c>
      <c r="C29" s="12"/>
      <c r="D29" s="13"/>
      <c r="E29" s="19">
        <v>569</v>
      </c>
      <c r="F29" s="19"/>
      <c r="G29" s="19"/>
      <c r="H29" s="20">
        <f t="shared" si="0"/>
        <v>17.07</v>
      </c>
      <c r="I29" s="20">
        <f t="shared" si="1"/>
        <v>34.14</v>
      </c>
      <c r="J29" s="21"/>
      <c r="K29" s="22"/>
      <c r="L29" s="21">
        <v>0</v>
      </c>
      <c r="M29" s="21">
        <v>506.41</v>
      </c>
      <c r="N29" s="21"/>
      <c r="O29" s="21"/>
      <c r="P29" s="50">
        <f t="shared" si="2"/>
        <v>557.62</v>
      </c>
      <c r="Q29" s="18"/>
      <c r="R29" s="23"/>
    </row>
    <row r="30" spans="1:18" x14ac:dyDescent="0.2">
      <c r="A30" s="74"/>
      <c r="B30" s="42" t="s">
        <v>27</v>
      </c>
      <c r="C30" s="4"/>
      <c r="D30" s="5"/>
      <c r="E30" s="43">
        <v>0</v>
      </c>
      <c r="F30" s="43"/>
      <c r="G30" s="43"/>
      <c r="H30" s="20">
        <f t="shared" si="0"/>
        <v>0</v>
      </c>
      <c r="I30" s="20">
        <f t="shared" si="1"/>
        <v>0</v>
      </c>
      <c r="J30" s="44"/>
      <c r="K30" s="22"/>
      <c r="L30" s="21">
        <v>0</v>
      </c>
      <c r="M30" s="21">
        <v>506.41</v>
      </c>
      <c r="N30" s="44"/>
      <c r="O30" s="44"/>
      <c r="P30" s="50">
        <f t="shared" si="2"/>
        <v>506.41</v>
      </c>
      <c r="Q30" s="45"/>
      <c r="R30" s="46"/>
    </row>
    <row r="31" spans="1:18" x14ac:dyDescent="0.2">
      <c r="A31" s="74"/>
      <c r="B31" s="42" t="s">
        <v>28</v>
      </c>
      <c r="C31" s="4"/>
      <c r="D31" s="5"/>
      <c r="E31" s="43">
        <v>486.7</v>
      </c>
      <c r="F31" s="43"/>
      <c r="G31" s="43"/>
      <c r="H31" s="20">
        <f t="shared" si="0"/>
        <v>14.600999999999999</v>
      </c>
      <c r="I31" s="20">
        <f t="shared" si="1"/>
        <v>29.201999999999998</v>
      </c>
      <c r="J31" s="44"/>
      <c r="K31" s="22"/>
      <c r="L31" s="44">
        <v>631</v>
      </c>
      <c r="M31" s="21">
        <v>506.41</v>
      </c>
      <c r="N31" s="44"/>
      <c r="O31" s="44"/>
      <c r="P31" s="50">
        <f t="shared" si="2"/>
        <v>1181.213</v>
      </c>
      <c r="Q31" s="45"/>
      <c r="R31" s="46"/>
    </row>
    <row r="32" spans="1:18" x14ac:dyDescent="0.2">
      <c r="A32" s="74"/>
      <c r="B32" s="42" t="s">
        <v>29</v>
      </c>
      <c r="C32" s="4"/>
      <c r="D32" s="5"/>
      <c r="E32" s="43">
        <v>522.79999999999995</v>
      </c>
      <c r="F32" s="43"/>
      <c r="G32" s="43"/>
      <c r="H32" s="20">
        <f t="shared" si="0"/>
        <v>15.683999999999997</v>
      </c>
      <c r="I32" s="20">
        <f t="shared" si="1"/>
        <v>31.367999999999995</v>
      </c>
      <c r="J32" s="44"/>
      <c r="K32" s="22"/>
      <c r="L32" s="44">
        <v>0</v>
      </c>
      <c r="M32" s="21">
        <v>506.41</v>
      </c>
      <c r="N32" s="44"/>
      <c r="O32" s="44"/>
      <c r="P32" s="50">
        <f t="shared" si="2"/>
        <v>553.46199999999999</v>
      </c>
      <c r="Q32" s="45"/>
      <c r="R32" s="46"/>
    </row>
    <row r="33" spans="1:18" x14ac:dyDescent="0.2">
      <c r="A33" s="74">
        <v>2011</v>
      </c>
      <c r="B33" s="42" t="s">
        <v>30</v>
      </c>
      <c r="C33" s="4"/>
      <c r="D33" s="5"/>
      <c r="E33" s="43">
        <v>506.5</v>
      </c>
      <c r="F33" s="43"/>
      <c r="G33" s="43"/>
      <c r="H33" s="20">
        <f t="shared" si="0"/>
        <v>15.195</v>
      </c>
      <c r="I33" s="20">
        <f t="shared" si="1"/>
        <v>30.39</v>
      </c>
      <c r="J33" s="44"/>
      <c r="K33" s="22"/>
      <c r="L33" s="44">
        <v>0</v>
      </c>
      <c r="M33" s="21">
        <v>506.41</v>
      </c>
      <c r="N33" s="44"/>
      <c r="O33" s="44"/>
      <c r="P33" s="50">
        <f t="shared" si="2"/>
        <v>551.995</v>
      </c>
      <c r="Q33" s="45"/>
      <c r="R33" s="46"/>
    </row>
    <row r="34" spans="1:18" x14ac:dyDescent="0.2">
      <c r="A34" s="74"/>
      <c r="B34" s="42" t="s">
        <v>31</v>
      </c>
      <c r="C34" s="4"/>
      <c r="D34" s="5"/>
      <c r="E34" s="43">
        <v>522.1</v>
      </c>
      <c r="F34" s="43"/>
      <c r="G34" s="43"/>
      <c r="H34" s="22">
        <f t="shared" si="0"/>
        <v>15.663</v>
      </c>
      <c r="I34" s="20">
        <f t="shared" si="1"/>
        <v>31.326000000000001</v>
      </c>
      <c r="J34" s="44"/>
      <c r="K34" s="22"/>
      <c r="L34" s="44">
        <v>0</v>
      </c>
      <c r="M34" s="21">
        <v>506.41</v>
      </c>
      <c r="N34" s="44"/>
      <c r="O34" s="44"/>
      <c r="P34" s="50">
        <f t="shared" si="2"/>
        <v>553.399</v>
      </c>
      <c r="Q34" s="45"/>
      <c r="R34" s="46"/>
    </row>
    <row r="35" spans="1:18" x14ac:dyDescent="0.2">
      <c r="A35" s="74"/>
      <c r="B35" s="42" t="s">
        <v>32</v>
      </c>
      <c r="C35" s="4"/>
      <c r="D35" s="5"/>
      <c r="E35" s="43">
        <v>507.4</v>
      </c>
      <c r="F35" s="43"/>
      <c r="G35" s="43"/>
      <c r="H35" s="22">
        <f t="shared" si="0"/>
        <v>15.222</v>
      </c>
      <c r="I35" s="20">
        <f t="shared" si="1"/>
        <v>30.443999999999999</v>
      </c>
      <c r="J35" s="44"/>
      <c r="K35" s="22"/>
      <c r="L35" s="44">
        <v>0</v>
      </c>
      <c r="M35" s="21">
        <v>506.41</v>
      </c>
      <c r="N35" s="44"/>
      <c r="O35" s="44"/>
      <c r="P35" s="50">
        <f t="shared" si="2"/>
        <v>552.07600000000002</v>
      </c>
      <c r="Q35" s="45"/>
      <c r="R35" s="46"/>
    </row>
    <row r="36" spans="1:18" x14ac:dyDescent="0.2">
      <c r="A36" s="74"/>
      <c r="B36" s="42" t="s">
        <v>25</v>
      </c>
      <c r="C36" s="4"/>
      <c r="D36" s="5"/>
      <c r="E36" s="43">
        <v>460.4</v>
      </c>
      <c r="F36" s="43"/>
      <c r="G36" s="43"/>
      <c r="H36" s="22">
        <f t="shared" si="0"/>
        <v>13.811999999999999</v>
      </c>
      <c r="I36" s="20">
        <f t="shared" si="1"/>
        <v>27.623999999999999</v>
      </c>
      <c r="J36" s="44"/>
      <c r="K36" s="22"/>
      <c r="L36" s="44">
        <v>0</v>
      </c>
      <c r="M36" s="21">
        <v>506.41</v>
      </c>
      <c r="N36" s="44"/>
      <c r="O36" s="44"/>
      <c r="P36" s="50">
        <f t="shared" si="2"/>
        <v>547.846</v>
      </c>
      <c r="Q36" s="45"/>
      <c r="R36" s="46"/>
    </row>
    <row r="37" spans="1:18" x14ac:dyDescent="0.2">
      <c r="A37" s="74"/>
      <c r="B37" s="42" t="s">
        <v>45</v>
      </c>
      <c r="C37" s="4"/>
      <c r="D37" s="5"/>
      <c r="E37" s="43">
        <v>517.5</v>
      </c>
      <c r="F37" s="43"/>
      <c r="G37" s="43"/>
      <c r="H37" s="22">
        <f t="shared" si="0"/>
        <v>15.524999999999999</v>
      </c>
      <c r="I37" s="20">
        <f t="shared" si="1"/>
        <v>31.049999999999997</v>
      </c>
      <c r="J37" s="44"/>
      <c r="K37" s="22"/>
      <c r="L37" s="44">
        <v>0</v>
      </c>
      <c r="M37" s="21">
        <v>506.41</v>
      </c>
      <c r="N37" s="44"/>
      <c r="O37" s="44"/>
      <c r="P37" s="50">
        <f t="shared" si="2"/>
        <v>552.98500000000001</v>
      </c>
      <c r="Q37" s="45"/>
      <c r="R37" s="46"/>
    </row>
    <row r="38" spans="1:18" x14ac:dyDescent="0.2">
      <c r="A38" s="74"/>
      <c r="B38" s="42" t="s">
        <v>46</v>
      </c>
      <c r="C38" s="4"/>
      <c r="D38" s="5"/>
      <c r="E38" s="43">
        <v>590.6</v>
      </c>
      <c r="F38" s="43"/>
      <c r="G38" s="43"/>
      <c r="H38" s="22">
        <f t="shared" si="0"/>
        <v>17.718</v>
      </c>
      <c r="I38" s="20">
        <f t="shared" si="1"/>
        <v>35.436</v>
      </c>
      <c r="J38" s="44"/>
      <c r="K38" s="22"/>
      <c r="L38" s="44">
        <v>0</v>
      </c>
      <c r="M38" s="21">
        <v>506.41</v>
      </c>
      <c r="N38" s="44"/>
      <c r="O38" s="44"/>
      <c r="P38" s="50">
        <f t="shared" si="2"/>
        <v>559.56400000000008</v>
      </c>
      <c r="Q38" s="45"/>
      <c r="R38" s="46"/>
    </row>
    <row r="39" spans="1:18" x14ac:dyDescent="0.2">
      <c r="A39" s="74"/>
      <c r="B39" s="42" t="s">
        <v>44</v>
      </c>
      <c r="C39" s="4"/>
      <c r="D39" s="5"/>
      <c r="E39" s="43">
        <v>459.5</v>
      </c>
      <c r="F39" s="43"/>
      <c r="G39" s="43"/>
      <c r="H39" s="22">
        <f t="shared" si="0"/>
        <v>13.785</v>
      </c>
      <c r="I39" s="20">
        <f t="shared" si="1"/>
        <v>27.57</v>
      </c>
      <c r="J39" s="44"/>
      <c r="K39" s="22"/>
      <c r="L39" s="44">
        <v>0</v>
      </c>
      <c r="M39" s="21">
        <v>506.41</v>
      </c>
      <c r="N39" s="44"/>
      <c r="O39" s="44"/>
      <c r="P39" s="50">
        <f t="shared" si="2"/>
        <v>547.76499999999999</v>
      </c>
      <c r="Q39" s="45"/>
      <c r="R39" s="46"/>
    </row>
    <row r="40" spans="1:18" x14ac:dyDescent="0.2">
      <c r="A40" s="74"/>
      <c r="B40" s="42" t="s">
        <v>35</v>
      </c>
      <c r="C40" s="4"/>
      <c r="D40" s="5"/>
      <c r="E40" s="43">
        <v>914.7</v>
      </c>
      <c r="F40" s="43"/>
      <c r="G40" s="43"/>
      <c r="H40" s="22">
        <f t="shared" si="0"/>
        <v>27.440999999999999</v>
      </c>
      <c r="I40" s="20">
        <f t="shared" si="1"/>
        <v>54.881999999999998</v>
      </c>
      <c r="J40" s="44"/>
      <c r="K40" s="22"/>
      <c r="L40" s="44">
        <v>0</v>
      </c>
      <c r="M40" s="21">
        <v>506.41</v>
      </c>
      <c r="N40" s="44"/>
      <c r="O40" s="44"/>
      <c r="P40" s="50">
        <f t="shared" si="2"/>
        <v>588.73300000000006</v>
      </c>
      <c r="Q40" s="45"/>
      <c r="R40" s="46"/>
    </row>
    <row r="41" spans="1:18" x14ac:dyDescent="0.2">
      <c r="A41" s="74"/>
      <c r="B41" s="42" t="s">
        <v>26</v>
      </c>
      <c r="C41" s="4"/>
      <c r="D41" s="5"/>
      <c r="E41" s="43">
        <v>616</v>
      </c>
      <c r="F41" s="43"/>
      <c r="G41" s="43"/>
      <c r="H41" s="22">
        <f t="shared" si="0"/>
        <v>18.48</v>
      </c>
      <c r="I41" s="20">
        <f t="shared" si="1"/>
        <v>36.96</v>
      </c>
      <c r="J41" s="44"/>
      <c r="K41" s="22"/>
      <c r="L41" s="44">
        <v>0</v>
      </c>
      <c r="M41" s="21">
        <v>506.41</v>
      </c>
      <c r="N41" s="44"/>
      <c r="O41" s="44"/>
      <c r="P41" s="50">
        <f t="shared" si="2"/>
        <v>561.85</v>
      </c>
      <c r="Q41" s="45"/>
      <c r="R41" s="46"/>
    </row>
    <row r="42" spans="1:18" x14ac:dyDescent="0.2">
      <c r="A42" s="74"/>
      <c r="B42" s="42" t="s">
        <v>27</v>
      </c>
      <c r="C42" s="4"/>
      <c r="D42" s="5"/>
      <c r="E42" s="43">
        <v>486.3</v>
      </c>
      <c r="F42" s="43"/>
      <c r="G42" s="43"/>
      <c r="H42" s="22">
        <f t="shared" si="0"/>
        <v>14.589</v>
      </c>
      <c r="I42" s="20">
        <f t="shared" si="1"/>
        <v>29.178000000000001</v>
      </c>
      <c r="J42" s="44"/>
      <c r="K42" s="22"/>
      <c r="L42" s="44">
        <v>0</v>
      </c>
      <c r="M42" s="21">
        <v>506.41</v>
      </c>
      <c r="N42" s="44"/>
      <c r="O42" s="44"/>
      <c r="P42" s="50">
        <f t="shared" si="2"/>
        <v>550.17700000000002</v>
      </c>
      <c r="Q42" s="45"/>
      <c r="R42" s="46"/>
    </row>
    <row r="43" spans="1:18" x14ac:dyDescent="0.2">
      <c r="A43" s="74"/>
      <c r="B43" s="42" t="s">
        <v>28</v>
      </c>
      <c r="C43" s="4"/>
      <c r="D43" s="5"/>
      <c r="E43" s="43">
        <v>522</v>
      </c>
      <c r="F43" s="43"/>
      <c r="G43" s="43"/>
      <c r="H43" s="22">
        <f t="shared" si="0"/>
        <v>15.66</v>
      </c>
      <c r="I43" s="20">
        <f t="shared" si="1"/>
        <v>31.32</v>
      </c>
      <c r="J43" s="44"/>
      <c r="K43" s="22"/>
      <c r="L43" s="44">
        <v>0</v>
      </c>
      <c r="M43" s="21">
        <v>506.41</v>
      </c>
      <c r="N43" s="44"/>
      <c r="O43" s="44"/>
      <c r="P43" s="50">
        <f t="shared" si="2"/>
        <v>553.39</v>
      </c>
      <c r="Q43" s="45"/>
      <c r="R43" s="46"/>
    </row>
    <row r="44" spans="1:18" x14ac:dyDescent="0.2">
      <c r="A44" s="74"/>
      <c r="B44" s="42" t="s">
        <v>29</v>
      </c>
      <c r="C44" s="4"/>
      <c r="D44" s="5"/>
      <c r="E44" s="43">
        <v>661.8</v>
      </c>
      <c r="F44" s="43"/>
      <c r="G44" s="43"/>
      <c r="H44" s="22">
        <f t="shared" si="0"/>
        <v>19.853999999999999</v>
      </c>
      <c r="I44" s="20">
        <f t="shared" si="1"/>
        <v>39.707999999999998</v>
      </c>
      <c r="J44" s="44"/>
      <c r="K44" s="22"/>
      <c r="L44" s="44">
        <v>0</v>
      </c>
      <c r="M44" s="21">
        <v>506.41</v>
      </c>
      <c r="N44" s="44"/>
      <c r="O44" s="44"/>
      <c r="P44" s="50">
        <f t="shared" si="2"/>
        <v>565.97199999999998</v>
      </c>
      <c r="Q44" s="45"/>
      <c r="R44" s="46"/>
    </row>
    <row r="45" spans="1:18" x14ac:dyDescent="0.2">
      <c r="A45" s="74">
        <v>2012</v>
      </c>
      <c r="B45" s="48" t="s">
        <v>30</v>
      </c>
      <c r="C45" s="4"/>
      <c r="D45" s="5"/>
      <c r="E45" s="43">
        <v>460.4</v>
      </c>
      <c r="F45" s="43"/>
      <c r="G45" s="43"/>
      <c r="H45" s="22">
        <f t="shared" si="0"/>
        <v>13.811999999999999</v>
      </c>
      <c r="I45" s="20">
        <f t="shared" si="1"/>
        <v>27.623999999999999</v>
      </c>
      <c r="J45" s="44"/>
      <c r="K45" s="22"/>
      <c r="L45" s="44">
        <v>0</v>
      </c>
      <c r="M45" s="21">
        <v>506.41</v>
      </c>
      <c r="N45" s="44"/>
      <c r="O45" s="44"/>
      <c r="P45" s="50">
        <f t="shared" si="2"/>
        <v>547.846</v>
      </c>
      <c r="Q45" s="45"/>
      <c r="R45" s="46"/>
    </row>
    <row r="46" spans="1:18" x14ac:dyDescent="0.2">
      <c r="A46" s="74"/>
      <c r="B46" s="48" t="s">
        <v>31</v>
      </c>
      <c r="C46" s="4"/>
      <c r="D46" s="5"/>
      <c r="E46" s="43">
        <v>631.6</v>
      </c>
      <c r="F46" s="43"/>
      <c r="G46" s="43"/>
      <c r="H46" s="20">
        <f>SUM(E46*0.03)</f>
        <v>18.948</v>
      </c>
      <c r="I46" s="20">
        <f t="shared" si="1"/>
        <v>37.896000000000001</v>
      </c>
      <c r="J46" s="44"/>
      <c r="K46" s="22"/>
      <c r="L46" s="44">
        <v>0</v>
      </c>
      <c r="M46" s="21">
        <v>506.41</v>
      </c>
      <c r="N46" s="44"/>
      <c r="O46" s="44"/>
      <c r="P46" s="50">
        <f t="shared" si="2"/>
        <v>563.25400000000002</v>
      </c>
      <c r="Q46" s="45"/>
      <c r="R46" s="46"/>
    </row>
    <row r="47" spans="1:18" x14ac:dyDescent="0.2">
      <c r="A47" s="74"/>
      <c r="B47" s="48" t="s">
        <v>32</v>
      </c>
      <c r="C47" s="4"/>
      <c r="D47" s="5"/>
      <c r="E47" s="43">
        <v>630.4</v>
      </c>
      <c r="F47" s="43"/>
      <c r="G47" s="43"/>
      <c r="H47" s="20">
        <f t="shared" si="0"/>
        <v>18.911999999999999</v>
      </c>
      <c r="I47" s="20">
        <f t="shared" si="1"/>
        <v>37.823999999999998</v>
      </c>
      <c r="J47" s="44"/>
      <c r="K47" s="22"/>
      <c r="L47" s="44">
        <v>0</v>
      </c>
      <c r="M47" s="21">
        <v>506.41</v>
      </c>
      <c r="N47" s="44"/>
      <c r="O47" s="44"/>
      <c r="P47" s="50">
        <f t="shared" si="2"/>
        <v>563.14600000000007</v>
      </c>
      <c r="Q47" s="45"/>
      <c r="R47" s="46"/>
    </row>
    <row r="48" spans="1:18" x14ac:dyDescent="0.2">
      <c r="A48" s="74"/>
      <c r="B48" s="48" t="s">
        <v>25</v>
      </c>
      <c r="C48" s="4"/>
      <c r="D48" s="5"/>
      <c r="E48" s="43">
        <v>249.2</v>
      </c>
      <c r="F48" s="43"/>
      <c r="G48" s="43"/>
      <c r="H48" s="20">
        <f t="shared" si="0"/>
        <v>7.4759999999999991</v>
      </c>
      <c r="I48" s="20">
        <f t="shared" si="1"/>
        <v>14.951999999999998</v>
      </c>
      <c r="J48" s="44"/>
      <c r="K48" s="22"/>
      <c r="L48" s="44">
        <v>0</v>
      </c>
      <c r="M48" s="21">
        <v>506.41</v>
      </c>
      <c r="N48" s="44"/>
      <c r="O48" s="44"/>
      <c r="P48" s="50">
        <f t="shared" si="2"/>
        <v>528.83799999999997</v>
      </c>
      <c r="Q48" s="45"/>
      <c r="R48" s="46"/>
    </row>
    <row r="49" spans="1:18" x14ac:dyDescent="0.2">
      <c r="A49" s="74"/>
      <c r="B49" s="48" t="s">
        <v>32</v>
      </c>
      <c r="C49" s="4"/>
      <c r="D49" s="5"/>
      <c r="E49" s="43">
        <v>826.8</v>
      </c>
      <c r="F49" s="43"/>
      <c r="G49" s="43"/>
      <c r="H49" s="20">
        <f t="shared" si="0"/>
        <v>24.803999999999998</v>
      </c>
      <c r="I49" s="20">
        <f t="shared" si="1"/>
        <v>49.607999999999997</v>
      </c>
      <c r="J49" s="44"/>
      <c r="K49" s="22"/>
      <c r="L49" s="44">
        <v>0</v>
      </c>
      <c r="M49" s="21">
        <v>506.41</v>
      </c>
      <c r="N49" s="44"/>
      <c r="O49" s="44"/>
      <c r="P49" s="50">
        <f t="shared" si="2"/>
        <v>580.822</v>
      </c>
      <c r="Q49" s="45"/>
      <c r="R49" s="46"/>
    </row>
    <row r="50" spans="1:18" x14ac:dyDescent="0.2">
      <c r="A50" s="74"/>
      <c r="B50" s="48" t="s">
        <v>33</v>
      </c>
      <c r="C50" s="4"/>
      <c r="D50" s="5"/>
      <c r="E50" s="43">
        <v>538.20000000000005</v>
      </c>
      <c r="F50" s="43"/>
      <c r="G50" s="43"/>
      <c r="H50" s="20">
        <f t="shared" si="0"/>
        <v>16.146000000000001</v>
      </c>
      <c r="I50" s="20">
        <f t="shared" si="1"/>
        <v>32.292000000000002</v>
      </c>
      <c r="J50" s="44"/>
      <c r="K50" s="22"/>
      <c r="L50" s="44">
        <v>0</v>
      </c>
      <c r="M50" s="21">
        <v>506.41</v>
      </c>
      <c r="N50" s="44"/>
      <c r="O50" s="44"/>
      <c r="P50" s="50">
        <f t="shared" si="2"/>
        <v>554.84800000000007</v>
      </c>
      <c r="Q50" s="45"/>
      <c r="R50" s="46"/>
    </row>
    <row r="51" spans="1:18" x14ac:dyDescent="0.2">
      <c r="A51" s="74"/>
      <c r="B51" s="48" t="s">
        <v>44</v>
      </c>
      <c r="C51" s="4"/>
      <c r="D51" s="5"/>
      <c r="E51" s="43">
        <v>599.79999999999995</v>
      </c>
      <c r="F51" s="43"/>
      <c r="G51" s="43"/>
      <c r="H51" s="22">
        <f t="shared" si="0"/>
        <v>17.993999999999996</v>
      </c>
      <c r="I51" s="20">
        <f t="shared" si="1"/>
        <v>35.987999999999992</v>
      </c>
      <c r="J51" s="44"/>
      <c r="K51" s="22"/>
      <c r="L51" s="44">
        <v>0</v>
      </c>
      <c r="M51" s="21">
        <v>506.41</v>
      </c>
      <c r="N51" s="44"/>
      <c r="O51" s="44"/>
      <c r="P51" s="50">
        <f t="shared" si="2"/>
        <v>560.39200000000005</v>
      </c>
      <c r="Q51" s="45"/>
      <c r="R51" s="46"/>
    </row>
    <row r="52" spans="1:18" x14ac:dyDescent="0.2">
      <c r="A52" s="74"/>
      <c r="B52" s="48" t="s">
        <v>35</v>
      </c>
      <c r="C52" s="4"/>
      <c r="D52" s="5"/>
      <c r="E52" s="43">
        <v>538.20000000000005</v>
      </c>
      <c r="F52" s="43"/>
      <c r="G52" s="43"/>
      <c r="H52" s="22">
        <f t="shared" si="0"/>
        <v>16.146000000000001</v>
      </c>
      <c r="I52" s="20">
        <f t="shared" si="1"/>
        <v>32.292000000000002</v>
      </c>
      <c r="J52" s="44"/>
      <c r="K52" s="22"/>
      <c r="L52" s="44">
        <v>0</v>
      </c>
      <c r="M52" s="21">
        <v>506.41</v>
      </c>
      <c r="N52" s="44"/>
      <c r="O52" s="44"/>
      <c r="P52" s="50">
        <f t="shared" si="2"/>
        <v>554.84800000000007</v>
      </c>
      <c r="Q52" s="45"/>
      <c r="R52" s="46"/>
    </row>
    <row r="53" spans="1:18" x14ac:dyDescent="0.2">
      <c r="A53" s="74"/>
      <c r="B53" s="48" t="s">
        <v>36</v>
      </c>
      <c r="C53" s="4"/>
      <c r="D53" s="5"/>
      <c r="E53" s="43">
        <v>506.6</v>
      </c>
      <c r="F53" s="43"/>
      <c r="G53" s="43"/>
      <c r="H53" s="22">
        <f t="shared" si="0"/>
        <v>15.198</v>
      </c>
      <c r="I53" s="20">
        <f t="shared" si="1"/>
        <v>30.396000000000001</v>
      </c>
      <c r="J53" s="44"/>
      <c r="K53" s="22"/>
      <c r="L53" s="44">
        <v>0</v>
      </c>
      <c r="M53" s="21">
        <v>506.41</v>
      </c>
      <c r="N53" s="44"/>
      <c r="O53" s="44"/>
      <c r="P53" s="50">
        <f t="shared" si="2"/>
        <v>552.00400000000002</v>
      </c>
      <c r="Q53" s="45"/>
      <c r="R53" s="46"/>
    </row>
    <row r="54" spans="1:18" x14ac:dyDescent="0.2">
      <c r="A54" s="74"/>
      <c r="B54" s="48" t="s">
        <v>37</v>
      </c>
      <c r="C54" s="4"/>
      <c r="D54" s="5"/>
      <c r="E54" s="43">
        <v>476.2</v>
      </c>
      <c r="F54" s="43"/>
      <c r="G54" s="43"/>
      <c r="H54" s="22">
        <f t="shared" si="0"/>
        <v>14.286</v>
      </c>
      <c r="I54" s="20">
        <f t="shared" si="1"/>
        <v>28.571999999999999</v>
      </c>
      <c r="J54" s="44"/>
      <c r="K54" s="22"/>
      <c r="L54" s="44">
        <v>0</v>
      </c>
      <c r="M54" s="21">
        <v>506.41</v>
      </c>
      <c r="N54" s="44"/>
      <c r="O54" s="44"/>
      <c r="P54" s="50">
        <f t="shared" si="2"/>
        <v>549.26800000000003</v>
      </c>
      <c r="Q54" s="45"/>
      <c r="R54" s="46"/>
    </row>
    <row r="55" spans="1:18" x14ac:dyDescent="0.2">
      <c r="A55" s="74"/>
      <c r="B55" s="48" t="s">
        <v>38</v>
      </c>
      <c r="C55" s="4"/>
      <c r="D55" s="5"/>
      <c r="E55" s="43">
        <v>672.3</v>
      </c>
      <c r="F55" s="43"/>
      <c r="G55" s="43"/>
      <c r="H55" s="22">
        <f t="shared" si="0"/>
        <v>20.168999999999997</v>
      </c>
      <c r="I55" s="20">
        <f t="shared" si="1"/>
        <v>40.337999999999994</v>
      </c>
      <c r="J55" s="44"/>
      <c r="K55" s="22"/>
      <c r="L55" s="44">
        <v>0</v>
      </c>
      <c r="M55" s="21">
        <v>506.41</v>
      </c>
      <c r="N55" s="44"/>
      <c r="O55" s="44"/>
      <c r="P55" s="50">
        <f t="shared" si="2"/>
        <v>566.91700000000003</v>
      </c>
      <c r="Q55" s="45"/>
      <c r="R55" s="46"/>
    </row>
    <row r="56" spans="1:18" x14ac:dyDescent="0.2">
      <c r="A56" s="74"/>
      <c r="B56" s="48" t="s">
        <v>39</v>
      </c>
      <c r="C56" s="4"/>
      <c r="D56" s="5"/>
      <c r="E56" s="43">
        <f>382.5+139.9</f>
        <v>522.4</v>
      </c>
      <c r="F56" s="43"/>
      <c r="G56" s="43"/>
      <c r="H56" s="22">
        <f t="shared" si="0"/>
        <v>15.671999999999999</v>
      </c>
      <c r="I56" s="20">
        <f t="shared" si="1"/>
        <v>31.343999999999998</v>
      </c>
      <c r="J56" s="44"/>
      <c r="K56" s="22"/>
      <c r="L56" s="44">
        <v>0</v>
      </c>
      <c r="M56" s="21">
        <v>506.41</v>
      </c>
      <c r="N56" s="44"/>
      <c r="O56" s="44"/>
      <c r="P56" s="50">
        <f t="shared" si="2"/>
        <v>553.42600000000004</v>
      </c>
      <c r="Q56" s="45"/>
      <c r="R56" s="46"/>
    </row>
    <row r="57" spans="1:18" x14ac:dyDescent="0.2">
      <c r="A57" s="74">
        <v>2013</v>
      </c>
      <c r="B57" s="51" t="s">
        <v>40</v>
      </c>
      <c r="C57" s="52"/>
      <c r="D57" s="53"/>
      <c r="E57" s="43">
        <f>439.2+176.4</f>
        <v>615.6</v>
      </c>
      <c r="F57" s="43"/>
      <c r="G57" s="43"/>
      <c r="H57" s="22">
        <f t="shared" si="0"/>
        <v>18.468</v>
      </c>
      <c r="I57" s="20">
        <f t="shared" si="1"/>
        <v>36.936</v>
      </c>
      <c r="J57" s="44"/>
      <c r="K57" s="22"/>
      <c r="L57" s="44">
        <v>0</v>
      </c>
      <c r="M57" s="21">
        <v>506.41</v>
      </c>
      <c r="N57" s="44"/>
      <c r="O57" s="44"/>
      <c r="P57" s="50">
        <f t="shared" si="2"/>
        <v>561.81400000000008</v>
      </c>
      <c r="Q57" s="45"/>
      <c r="R57" s="46"/>
    </row>
    <row r="58" spans="1:18" x14ac:dyDescent="0.2">
      <c r="A58" s="74"/>
      <c r="B58" s="51" t="s">
        <v>41</v>
      </c>
      <c r="C58" s="52"/>
      <c r="D58" s="53"/>
      <c r="E58" s="43">
        <v>263.7</v>
      </c>
      <c r="F58" s="43"/>
      <c r="G58" s="43"/>
      <c r="H58" s="22">
        <f t="shared" ref="H58:H68" si="3">SUM(E58*0.03)</f>
        <v>7.9109999999999996</v>
      </c>
      <c r="I58" s="20">
        <f t="shared" ref="I58:I68" si="4">E58*0.06</f>
        <v>15.821999999999999</v>
      </c>
      <c r="J58" s="44"/>
      <c r="K58" s="22"/>
      <c r="L58" s="44">
        <v>0</v>
      </c>
      <c r="M58" s="21">
        <v>506.41</v>
      </c>
      <c r="N58" s="44"/>
      <c r="O58" s="44"/>
      <c r="P58" s="50">
        <f t="shared" ref="P58:P66" si="5">H58+I58+L58+M58</f>
        <v>530.14300000000003</v>
      </c>
      <c r="Q58" s="45"/>
      <c r="R58" s="46"/>
    </row>
    <row r="59" spans="1:18" x14ac:dyDescent="0.2">
      <c r="A59" s="74"/>
      <c r="B59" s="51" t="s">
        <v>42</v>
      </c>
      <c r="C59" s="52"/>
      <c r="D59" s="53"/>
      <c r="E59" s="43">
        <f>428.3+93.7</f>
        <v>522</v>
      </c>
      <c r="F59" s="43"/>
      <c r="G59" s="43"/>
      <c r="H59" s="22">
        <f t="shared" si="3"/>
        <v>15.66</v>
      </c>
      <c r="I59" s="20">
        <f t="shared" si="4"/>
        <v>31.32</v>
      </c>
      <c r="J59" s="44"/>
      <c r="K59" s="22"/>
      <c r="L59" s="44">
        <v>0</v>
      </c>
      <c r="M59" s="21">
        <v>506.41</v>
      </c>
      <c r="N59" s="44"/>
      <c r="O59" s="44"/>
      <c r="P59" s="50">
        <f t="shared" si="5"/>
        <v>553.39</v>
      </c>
      <c r="Q59" s="45"/>
      <c r="R59" s="46"/>
    </row>
    <row r="60" spans="1:18" x14ac:dyDescent="0.2">
      <c r="A60" s="74"/>
      <c r="B60" s="51" t="s">
        <v>43</v>
      </c>
      <c r="C60" s="52"/>
      <c r="D60" s="53"/>
      <c r="E60" s="43">
        <v>347.12</v>
      </c>
      <c r="F60" s="43"/>
      <c r="G60" s="43"/>
      <c r="H60" s="22">
        <f t="shared" si="3"/>
        <v>10.413600000000001</v>
      </c>
      <c r="I60" s="20">
        <f t="shared" si="4"/>
        <v>20.827200000000001</v>
      </c>
      <c r="J60" s="44"/>
      <c r="K60" s="22"/>
      <c r="L60" s="44">
        <v>0</v>
      </c>
      <c r="M60" s="21">
        <v>506.41</v>
      </c>
      <c r="N60" s="44"/>
      <c r="O60" s="44"/>
      <c r="P60" s="50">
        <f t="shared" si="5"/>
        <v>537.6508</v>
      </c>
      <c r="Q60" s="45"/>
      <c r="R60" s="46"/>
    </row>
    <row r="61" spans="1:18" x14ac:dyDescent="0.2">
      <c r="A61" s="55"/>
      <c r="B61" s="51" t="s">
        <v>45</v>
      </c>
      <c r="C61" s="52"/>
      <c r="D61" s="53"/>
      <c r="E61" s="43">
        <f>464.08+233.6</f>
        <v>697.68</v>
      </c>
      <c r="F61" s="43"/>
      <c r="G61" s="43"/>
      <c r="H61" s="22">
        <f t="shared" si="3"/>
        <v>20.930399999999999</v>
      </c>
      <c r="I61" s="20">
        <f t="shared" si="4"/>
        <v>41.860799999999998</v>
      </c>
      <c r="J61" s="44"/>
      <c r="K61" s="22"/>
      <c r="L61" s="44">
        <v>0</v>
      </c>
      <c r="M61" s="21">
        <v>506.41</v>
      </c>
      <c r="N61" s="44"/>
      <c r="O61" s="44"/>
      <c r="P61" s="50">
        <f t="shared" si="5"/>
        <v>569.20119999999997</v>
      </c>
      <c r="Q61" s="45"/>
      <c r="R61" s="46"/>
    </row>
    <row r="62" spans="1:18" x14ac:dyDescent="0.2">
      <c r="A62" s="55"/>
      <c r="B62" s="51" t="s">
        <v>46</v>
      </c>
      <c r="C62" s="52"/>
      <c r="D62" s="53"/>
      <c r="E62" s="43">
        <f>382.5+93.7+46.6</f>
        <v>522.79999999999995</v>
      </c>
      <c r="F62" s="43"/>
      <c r="G62" s="43"/>
      <c r="H62" s="22">
        <f t="shared" si="3"/>
        <v>15.683999999999997</v>
      </c>
      <c r="I62" s="20">
        <f t="shared" si="4"/>
        <v>31.367999999999995</v>
      </c>
      <c r="J62" s="44"/>
      <c r="K62" s="22"/>
      <c r="L62" s="44">
        <v>0</v>
      </c>
      <c r="M62" s="21">
        <v>506.41</v>
      </c>
      <c r="N62" s="44"/>
      <c r="O62" s="44"/>
      <c r="P62" s="50">
        <f t="shared" si="5"/>
        <v>553.46199999999999</v>
      </c>
      <c r="Q62" s="45"/>
      <c r="R62" s="46"/>
    </row>
    <row r="63" spans="1:18" x14ac:dyDescent="0.2">
      <c r="A63" s="55"/>
      <c r="B63" s="51" t="s">
        <v>44</v>
      </c>
      <c r="C63" s="52"/>
      <c r="D63" s="53"/>
      <c r="E63" s="43">
        <f>474.9+93.7</f>
        <v>568.6</v>
      </c>
      <c r="F63" s="43"/>
      <c r="G63" s="43"/>
      <c r="H63" s="22">
        <f t="shared" si="3"/>
        <v>17.058</v>
      </c>
      <c r="I63" s="20">
        <f t="shared" si="4"/>
        <v>34.116</v>
      </c>
      <c r="J63" s="44"/>
      <c r="K63" s="22"/>
      <c r="L63" s="44">
        <v>0</v>
      </c>
      <c r="M63" s="21">
        <v>506.41</v>
      </c>
      <c r="N63" s="44"/>
      <c r="O63" s="44"/>
      <c r="P63" s="50">
        <f t="shared" si="5"/>
        <v>557.58400000000006</v>
      </c>
      <c r="Q63" s="45"/>
      <c r="R63" s="46"/>
    </row>
    <row r="64" spans="1:18" x14ac:dyDescent="0.2">
      <c r="A64" s="55"/>
      <c r="B64" s="51" t="s">
        <v>35</v>
      </c>
      <c r="C64" s="52"/>
      <c r="D64" s="53"/>
      <c r="E64" s="43">
        <f>428.7+93.7+46.6</f>
        <v>569</v>
      </c>
      <c r="F64" s="43"/>
      <c r="G64" s="43"/>
      <c r="H64" s="22">
        <f t="shared" si="3"/>
        <v>17.07</v>
      </c>
      <c r="I64" s="20">
        <f t="shared" si="4"/>
        <v>34.14</v>
      </c>
      <c r="J64" s="44"/>
      <c r="K64" s="22"/>
      <c r="L64" s="44">
        <v>0</v>
      </c>
      <c r="M64" s="21">
        <v>506.41</v>
      </c>
      <c r="N64" s="44"/>
      <c r="O64" s="44"/>
      <c r="P64" s="50">
        <f t="shared" si="5"/>
        <v>557.62</v>
      </c>
      <c r="Q64" s="45"/>
      <c r="R64" s="46"/>
    </row>
    <row r="65" spans="1:18" x14ac:dyDescent="0.2">
      <c r="A65" s="55"/>
      <c r="B65" s="51" t="s">
        <v>36</v>
      </c>
      <c r="C65" s="52"/>
      <c r="D65" s="53"/>
      <c r="E65" s="43">
        <f>511.4+93.7</f>
        <v>605.1</v>
      </c>
      <c r="F65" s="43"/>
      <c r="G65" s="43"/>
      <c r="H65" s="22">
        <f t="shared" si="3"/>
        <v>18.152999999999999</v>
      </c>
      <c r="I65" s="20">
        <f t="shared" si="4"/>
        <v>36.305999999999997</v>
      </c>
      <c r="J65" s="44"/>
      <c r="K65" s="22"/>
      <c r="L65" s="44">
        <v>0</v>
      </c>
      <c r="M65" s="21">
        <v>506.41</v>
      </c>
      <c r="N65" s="44"/>
      <c r="O65" s="44"/>
      <c r="P65" s="50">
        <f t="shared" si="5"/>
        <v>560.86900000000003</v>
      </c>
      <c r="Q65" s="45"/>
      <c r="R65" s="46"/>
    </row>
    <row r="66" spans="1:18" x14ac:dyDescent="0.2">
      <c r="A66" s="55"/>
      <c r="B66" s="51" t="s">
        <v>37</v>
      </c>
      <c r="C66" s="52"/>
      <c r="D66" s="53"/>
      <c r="E66" s="43">
        <f>511+93.7+372.8</f>
        <v>977.5</v>
      </c>
      <c r="F66" s="43"/>
      <c r="G66" s="43"/>
      <c r="H66" s="22">
        <f t="shared" si="3"/>
        <v>29.324999999999999</v>
      </c>
      <c r="I66" s="20">
        <f t="shared" si="4"/>
        <v>58.65</v>
      </c>
      <c r="J66" s="44"/>
      <c r="K66" s="22"/>
      <c r="L66" s="44">
        <v>0</v>
      </c>
      <c r="M66" s="21">
        <v>506.41</v>
      </c>
      <c r="N66" s="44"/>
      <c r="O66" s="44"/>
      <c r="P66" s="50">
        <f t="shared" si="5"/>
        <v>594.38499999999999</v>
      </c>
      <c r="Q66" s="45"/>
      <c r="R66" s="46"/>
    </row>
    <row r="67" spans="1:18" x14ac:dyDescent="0.2">
      <c r="A67" s="55"/>
      <c r="B67" s="51" t="s">
        <v>38</v>
      </c>
      <c r="C67" s="52"/>
      <c r="D67" s="53"/>
      <c r="E67" s="43">
        <f>392.6+93.7</f>
        <v>486.3</v>
      </c>
      <c r="F67" s="43"/>
      <c r="G67" s="43"/>
      <c r="H67" s="22">
        <f t="shared" si="3"/>
        <v>14.589</v>
      </c>
      <c r="I67" s="20">
        <f t="shared" si="4"/>
        <v>29.178000000000001</v>
      </c>
      <c r="J67" s="44"/>
      <c r="K67" s="22"/>
      <c r="L67" s="44">
        <v>0</v>
      </c>
      <c r="M67" s="21">
        <v>506.41</v>
      </c>
      <c r="N67" s="44">
        <v>217.82</v>
      </c>
      <c r="O67" s="44"/>
      <c r="P67" s="50">
        <f>H67+I67+L67+M67+N67</f>
        <v>767.99700000000007</v>
      </c>
      <c r="Q67" s="45"/>
      <c r="R67" s="46"/>
    </row>
    <row r="68" spans="1:18" x14ac:dyDescent="0.2">
      <c r="A68" s="55"/>
      <c r="B68" s="51" t="s">
        <v>39</v>
      </c>
      <c r="C68" s="52"/>
      <c r="D68" s="53"/>
      <c r="E68" s="43">
        <f>475.3+93.7</f>
        <v>569</v>
      </c>
      <c r="F68" s="43"/>
      <c r="G68" s="43"/>
      <c r="H68" s="22">
        <f t="shared" si="3"/>
        <v>17.07</v>
      </c>
      <c r="I68" s="20">
        <f t="shared" si="4"/>
        <v>34.14</v>
      </c>
      <c r="J68" s="44"/>
      <c r="K68" s="22"/>
      <c r="L68" s="44">
        <v>0</v>
      </c>
      <c r="M68" s="21">
        <v>506.41</v>
      </c>
      <c r="N68" s="44">
        <v>0</v>
      </c>
      <c r="O68" s="44"/>
      <c r="P68" s="50">
        <f>H68+I68+L68+M68+N68</f>
        <v>557.62</v>
      </c>
      <c r="Q68" s="45"/>
      <c r="R68" s="46"/>
    </row>
    <row r="69" spans="1:18" x14ac:dyDescent="0.2">
      <c r="A69" s="62">
        <v>2014</v>
      </c>
      <c r="B69" s="56" t="s">
        <v>40</v>
      </c>
      <c r="C69" s="57"/>
      <c r="D69" s="58"/>
      <c r="E69" s="59">
        <f>382.8+93.7</f>
        <v>476.5</v>
      </c>
      <c r="F69" s="59"/>
      <c r="G69" s="59"/>
      <c r="H69" s="59">
        <f>E69*0.03</f>
        <v>14.295</v>
      </c>
      <c r="I69" s="59">
        <f>E69*0.06</f>
        <v>28.59</v>
      </c>
      <c r="J69" s="60"/>
      <c r="K69" s="59"/>
      <c r="L69" s="60">
        <v>0</v>
      </c>
      <c r="M69" s="60">
        <v>506.41</v>
      </c>
      <c r="N69" s="60"/>
      <c r="O69" s="60"/>
      <c r="P69" s="61">
        <f>H69+I69+L69+M69</f>
        <v>549.29500000000007</v>
      </c>
      <c r="Q69" s="45">
        <f>E69-P69</f>
        <v>-72.795000000000073</v>
      </c>
      <c r="R69" s="46"/>
    </row>
    <row r="70" spans="1:18" x14ac:dyDescent="0.2">
      <c r="A70" s="62"/>
      <c r="B70" s="56" t="s">
        <v>41</v>
      </c>
      <c r="C70" s="57"/>
      <c r="D70" s="58"/>
      <c r="E70" s="59">
        <f>320.5+139.9</f>
        <v>460.4</v>
      </c>
      <c r="F70" s="59"/>
      <c r="G70" s="59"/>
      <c r="H70" s="59">
        <f>E70*0.03</f>
        <v>13.811999999999999</v>
      </c>
      <c r="I70" s="59">
        <f>E70*0.06</f>
        <v>27.623999999999999</v>
      </c>
      <c r="J70" s="60"/>
      <c r="K70" s="59"/>
      <c r="L70" s="60">
        <v>0</v>
      </c>
      <c r="M70" s="60">
        <v>506.41</v>
      </c>
      <c r="N70" s="60"/>
      <c r="O70" s="60"/>
      <c r="P70" s="61">
        <f>H70+I70+L70+M70</f>
        <v>547.846</v>
      </c>
      <c r="Q70" s="45">
        <f>E70-P70</f>
        <v>-87.446000000000026</v>
      </c>
      <c r="R70" s="46"/>
    </row>
    <row r="71" spans="1:18" x14ac:dyDescent="0.2">
      <c r="A71" s="62"/>
      <c r="B71" s="56" t="s">
        <v>42</v>
      </c>
      <c r="C71" s="57"/>
      <c r="D71" s="58"/>
      <c r="E71" s="59">
        <f>408.6+139.9</f>
        <v>548.5</v>
      </c>
      <c r="F71" s="59"/>
      <c r="G71" s="59"/>
      <c r="H71" s="59">
        <f>E71*0.03</f>
        <v>16.454999999999998</v>
      </c>
      <c r="I71" s="59">
        <f>E71*0.06</f>
        <v>32.909999999999997</v>
      </c>
      <c r="J71" s="60"/>
      <c r="K71" s="59"/>
      <c r="L71" s="60">
        <v>0</v>
      </c>
      <c r="M71" s="60">
        <v>506.41</v>
      </c>
      <c r="N71" s="60"/>
      <c r="O71" s="60"/>
      <c r="P71" s="61">
        <f>H71+I71+L71+M71</f>
        <v>555.77499999999998</v>
      </c>
      <c r="Q71" s="45">
        <f>E71-P71</f>
        <v>-7.2749999999999773</v>
      </c>
      <c r="R71" s="46"/>
    </row>
    <row r="72" spans="1:18" ht="21.75" customHeight="1" x14ac:dyDescent="0.2">
      <c r="A72" s="63"/>
      <c r="B72" s="32" t="s">
        <v>33</v>
      </c>
      <c r="C72" s="33"/>
      <c r="D72" s="34"/>
      <c r="E72" s="49">
        <f>SUM(E4:E71)</f>
        <v>31716.34</v>
      </c>
      <c r="F72" s="49"/>
      <c r="G72" s="49"/>
      <c r="H72" s="49">
        <f>SUM(H4:H71)</f>
        <v>951.49019999999985</v>
      </c>
      <c r="I72" s="49">
        <f>SUM(I4:I71)</f>
        <v>1902.9803999999997</v>
      </c>
      <c r="J72" s="49"/>
      <c r="K72" s="49"/>
      <c r="L72" s="49">
        <f>SUM(L4:L71)</f>
        <v>3117</v>
      </c>
      <c r="M72" s="49">
        <f>SUM(M4:M71)</f>
        <v>34435.880000000005</v>
      </c>
      <c r="N72" s="49">
        <f>SUM(N4:N71)</f>
        <v>217.82</v>
      </c>
      <c r="O72" s="49"/>
      <c r="P72" s="49">
        <f>SUM(P4:P71)</f>
        <v>40625.170600000019</v>
      </c>
      <c r="Q72" s="47">
        <f>E72-P72</f>
        <v>-8908.8306000000193</v>
      </c>
      <c r="R72" s="35"/>
    </row>
    <row r="73" spans="1:18" s="40" customFormat="1" ht="21.75" customHeight="1" x14ac:dyDescent="0.2">
      <c r="B73" s="36"/>
      <c r="C73" s="37"/>
      <c r="D73" s="38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54">
        <f>Q72+L72</f>
        <v>-5791.8306000000193</v>
      </c>
      <c r="R73" s="39"/>
    </row>
    <row r="74" spans="1:18" s="41" customFormat="1" ht="21.75" customHeight="1" x14ac:dyDescent="0.2">
      <c r="B74" s="27"/>
      <c r="C74" s="28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1"/>
      <c r="R74" s="30"/>
    </row>
    <row r="75" spans="1:18" s="41" customFormat="1" ht="21.75" customHeight="1" x14ac:dyDescent="0.2">
      <c r="B75" s="27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  <c r="R75" s="30"/>
    </row>
    <row r="76" spans="1:18" ht="28.5" customHeight="1" x14ac:dyDescent="0.2">
      <c r="B76" s="64" t="s">
        <v>19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80" spans="1:18" x14ac:dyDescent="0.2">
      <c r="K80" s="1" t="s">
        <v>20</v>
      </c>
    </row>
  </sheetData>
  <mergeCells count="13">
    <mergeCell ref="A69:A72"/>
    <mergeCell ref="B76:P76"/>
    <mergeCell ref="B1:Q1"/>
    <mergeCell ref="P2:P3"/>
    <mergeCell ref="I2:I3"/>
    <mergeCell ref="M2:O2"/>
    <mergeCell ref="E2:G2"/>
    <mergeCell ref="A9:A20"/>
    <mergeCell ref="A4:A8"/>
    <mergeCell ref="A57:A60"/>
    <mergeCell ref="A45:A56"/>
    <mergeCell ref="A33:A44"/>
    <mergeCell ref="A21:A32"/>
  </mergeCells>
  <phoneticPr fontId="2" type="noConversion"/>
  <pageMargins left="0.25" right="0.25" top="0.75" bottom="0.75" header="0.3" footer="0.3"/>
  <pageSetup paperSize="9" scale="9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2013-06-05T06:55:05Z</cp:lastPrinted>
  <dcterms:created xsi:type="dcterms:W3CDTF">2007-02-04T12:22:59Z</dcterms:created>
  <dcterms:modified xsi:type="dcterms:W3CDTF">2014-04-15T11:16:33Z</dcterms:modified>
</cp:coreProperties>
</file>