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2225" windowHeight="4935"/>
  </bookViews>
  <sheets>
    <sheet name="2014" sheetId="3" r:id="rId1"/>
  </sheets>
  <definedNames>
    <definedName name="_xlnm.Print_Area" localSheetId="0">'2014'!$A$4:$O$44</definedName>
  </definedNames>
  <calcPr calcId="145621" refMode="R1C1"/>
</workbook>
</file>

<file path=xl/calcChain.xml><?xml version="1.0" encoding="utf-8"?>
<calcChain xmlns="http://schemas.openxmlformats.org/spreadsheetml/2006/main">
  <c r="O20" i="3" l="1"/>
  <c r="N20" i="3"/>
  <c r="M20" i="3"/>
  <c r="L20" i="3"/>
  <c r="K20" i="3"/>
  <c r="J20" i="3"/>
  <c r="I20" i="3"/>
  <c r="H20" i="3"/>
  <c r="G20" i="3"/>
  <c r="F20" i="3"/>
  <c r="E20" i="3"/>
  <c r="D20" i="3"/>
  <c r="D19" i="3" l="1"/>
  <c r="E19" i="3"/>
  <c r="F19" i="3"/>
  <c r="G19" i="3" s="1"/>
  <c r="H19" i="3"/>
  <c r="L19" i="3" l="1"/>
  <c r="N19" i="3" s="1"/>
  <c r="O19" i="3" s="1"/>
  <c r="D18" i="3"/>
  <c r="E18" i="3"/>
  <c r="F18" i="3" l="1"/>
  <c r="G18" i="3" s="1"/>
  <c r="N18" i="3" s="1"/>
  <c r="H18" i="3"/>
  <c r="L18" i="3"/>
  <c r="J16" i="3"/>
  <c r="O18" i="3" l="1"/>
  <c r="D17" i="3"/>
  <c r="E17" i="3"/>
  <c r="F17" i="3" l="1"/>
  <c r="G17" i="3" s="1"/>
  <c r="D16" i="3"/>
  <c r="E16" i="3"/>
  <c r="L17" i="3" l="1"/>
  <c r="H17" i="3"/>
  <c r="F16" i="3"/>
  <c r="H16" i="3" s="1"/>
  <c r="N17" i="3" l="1"/>
  <c r="O17" i="3" s="1"/>
  <c r="G16" i="3"/>
  <c r="L16" i="3"/>
  <c r="J15" i="3"/>
  <c r="N16" i="3" l="1"/>
  <c r="O16" i="3" s="1"/>
  <c r="D15" i="3"/>
  <c r="E15" i="3"/>
  <c r="F15" i="3" l="1"/>
  <c r="G15" i="3" s="1"/>
  <c r="D14" i="3"/>
  <c r="E14" i="3"/>
  <c r="H15" i="3" l="1"/>
  <c r="L15" i="3"/>
  <c r="F14" i="3"/>
  <c r="H14" i="3" s="1"/>
  <c r="D13" i="3"/>
  <c r="E13" i="3"/>
  <c r="N15" i="3" l="1"/>
  <c r="O15" i="3" s="1"/>
  <c r="G14" i="3"/>
  <c r="L14" i="3"/>
  <c r="F13" i="3"/>
  <c r="G13" i="3" s="1"/>
  <c r="E12" i="3"/>
  <c r="D12" i="3"/>
  <c r="N14" i="3" l="1"/>
  <c r="O14" i="3" s="1"/>
  <c r="L13" i="3"/>
  <c r="H13" i="3"/>
  <c r="F12" i="3"/>
  <c r="H12" i="3" s="1"/>
  <c r="E11" i="3"/>
  <c r="D11" i="3"/>
  <c r="N13" i="3" l="1"/>
  <c r="O13" i="3" s="1"/>
  <c r="G12" i="3"/>
  <c r="F11" i="3"/>
  <c r="L11" i="3" s="1"/>
  <c r="L12" i="3"/>
  <c r="E10" i="3"/>
  <c r="D10" i="3"/>
  <c r="N12" i="3" l="1"/>
  <c r="O12" i="3" s="1"/>
  <c r="H11" i="3"/>
  <c r="F10" i="3"/>
  <c r="G10" i="3" s="1"/>
  <c r="G11" i="3"/>
  <c r="N11" i="3" s="1"/>
  <c r="O11" i="3" s="1"/>
  <c r="E9" i="3"/>
  <c r="D9" i="3"/>
  <c r="H10" i="3" l="1"/>
  <c r="L10" i="3"/>
  <c r="F9" i="3"/>
  <c r="L9" i="3" s="1"/>
  <c r="E8" i="3"/>
  <c r="D8" i="3"/>
  <c r="N10" i="3" l="1"/>
  <c r="O10" i="3" s="1"/>
  <c r="G9" i="3"/>
  <c r="H9" i="3"/>
  <c r="F8" i="3"/>
  <c r="N9" i="3" l="1"/>
  <c r="O9" i="3" s="1"/>
  <c r="G8" i="3"/>
  <c r="H8" i="3"/>
  <c r="L8" i="3"/>
  <c r="N8" i="3" l="1"/>
  <c r="O8" i="3" l="1"/>
</calcChain>
</file>

<file path=xl/sharedStrings.xml><?xml version="1.0" encoding="utf-8"?>
<sst xmlns="http://schemas.openxmlformats.org/spreadsheetml/2006/main" count="95" uniqueCount="63">
  <si>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</si>
  <si>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</si>
  <si>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</si>
  <si>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</si>
  <si>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</si>
  <si>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</si>
  <si>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</si>
  <si>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</si>
  <si>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</si>
  <si>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</si>
  <si>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</si>
  <si>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</si>
  <si>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</si>
  <si>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</si>
  <si>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Содержание</t>
  </si>
  <si>
    <t>договор ав.</t>
  </si>
  <si>
    <t>Ген. директор ООО "Георгиевск - ЖЭУ"                                            Никишина И.М.</t>
  </si>
  <si>
    <t>январь</t>
  </si>
  <si>
    <t>март</t>
  </si>
  <si>
    <t>эксплуат</t>
  </si>
  <si>
    <t>содержание</t>
  </si>
  <si>
    <t>ремонт</t>
  </si>
  <si>
    <t>итого</t>
  </si>
  <si>
    <t>разное</t>
  </si>
  <si>
    <t>май</t>
  </si>
  <si>
    <t>июнь</t>
  </si>
  <si>
    <t>Месяц</t>
  </si>
  <si>
    <t>ед. изм.</t>
  </si>
  <si>
    <t>кол-во</t>
  </si>
  <si>
    <t>ИТОГО</t>
  </si>
  <si>
    <t>апрель</t>
  </si>
  <si>
    <t>июль</t>
  </si>
  <si>
    <t>тыс.руб.</t>
  </si>
  <si>
    <t>Очистка канализационной сети: внутренней</t>
  </si>
  <si>
    <t>100м</t>
  </si>
  <si>
    <t>август</t>
  </si>
  <si>
    <t>сентябрь</t>
  </si>
  <si>
    <t>100м2</t>
  </si>
  <si>
    <t>октябрь</t>
  </si>
  <si>
    <t>ноябрь</t>
  </si>
  <si>
    <t>декабрь</t>
  </si>
  <si>
    <t>февраль</t>
  </si>
  <si>
    <t>100м тр-да</t>
  </si>
  <si>
    <t>100шт</t>
  </si>
  <si>
    <t>Учет доходов и расходов по Вехова 61 на 2014 год</t>
  </si>
  <si>
    <t>Место провед-я работ</t>
  </si>
  <si>
    <t>Перечень выполненных работ по сметам за 2014 год по дому Вехова 61</t>
  </si>
  <si>
    <t>Смена ламп: накаливания</t>
  </si>
  <si>
    <t>Провод двух- и трехжильный с разделительным основанием по стенам и потолкам, прокладываемый по основаниях: кирпичным</t>
  </si>
  <si>
    <t>Смена патронов</t>
  </si>
  <si>
    <t>Устройство мелких покрытий (брандмауэры, парапеты, свесы, коньки и т.п.) из листовой оцинкованной стали</t>
  </si>
  <si>
    <t>Ремонт отдельных мест покрытия из асбестоцементных листов: обыкновенного профиля</t>
  </si>
  <si>
    <t>Ремонт групповых щитков на лестничной клетке без ремонта автоматов</t>
  </si>
  <si>
    <t>кв.14</t>
  </si>
  <si>
    <t>Прокладка трубопроводов водоснабжения из напорных полиэтиленовых труб низкого давления среднего типа наружным диаметром: 50мм</t>
  </si>
  <si>
    <t>х/в</t>
  </si>
  <si>
    <t>Разборка трубопроводов из водогазопроводных труб диаметром: до 63мм</t>
  </si>
  <si>
    <t>Ремонт групповых щитков на лестничной клетке со сменой автоматов</t>
  </si>
  <si>
    <t>2   вызова</t>
  </si>
  <si>
    <t>Выкашивание газонов</t>
  </si>
  <si>
    <t>кв.20 х/в</t>
  </si>
  <si>
    <t>Разборка трубопроводов из водогазопроводных труб диаметром: до 32мм</t>
  </si>
  <si>
    <t>Прокладка трубопроводов водоснабжения и отопления из  напорных полиэтиленовых труб низкого давления среднего типа наружным диаметром: 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</si>
</sst>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2" fontId="0" fillId="0" borderId="0" xfId="0" applyNumberFormat="1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1" fontId="1" fillId="0" borderId="2" xfId="0" applyNumberFormat="1" applyFont="1" applyBorder="1"/>
    <xf numFmtId="2" fontId="1" fillId="0" borderId="2" xfId="0" applyNumberFormat="1" applyFont="1" applyBorder="1"/>
    <xf numFmtId="2" fontId="1" fillId="0" borderId="2" xfId="0" applyNumberFormat="1" applyFont="1" applyFill="1" applyBorder="1"/>
    <xf numFmtId="2" fontId="1" fillId="0" borderId="4" xfId="0" applyNumberFormat="1" applyFont="1" applyBorder="1" applyAlignment="1"/>
    <xf numFmtId="0" fontId="1" fillId="0" borderId="5" xfId="0" applyFont="1" applyBorder="1"/>
    <xf numFmtId="1" fontId="1" fillId="0" borderId="5" xfId="0" applyNumberFormat="1" applyFont="1" applyBorder="1"/>
    <xf numFmtId="2" fontId="1" fillId="0" borderId="1" xfId="0" applyNumberFormat="1" applyFont="1" applyBorder="1"/>
    <xf numFmtId="2" fontId="1" fillId="0" borderId="5" xfId="0" applyNumberFormat="1" applyFont="1" applyBorder="1"/>
    <xf numFmtId="1" fontId="1" fillId="0" borderId="1" xfId="0" applyNumberFormat="1" applyFont="1" applyBorder="1"/>
    <xf numFmtId="164" fontId="1" fillId="3" borderId="1" xfId="0" applyNumberFormat="1" applyFont="1" applyFill="1" applyBorder="1" applyAlignment="1"/>
    <xf numFmtId="164" fontId="1" fillId="4" borderId="1" xfId="0" applyNumberFormat="1" applyFont="1" applyFill="1" applyBorder="1" applyAlignment="1"/>
    <xf numFmtId="164" fontId="1" fillId="4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/>
    <xf numFmtId="0" fontId="0" fillId="0" borderId="1" xfId="0" applyBorder="1"/>
    <xf numFmtId="0" fontId="3" fillId="2" borderId="1" xfId="0" applyNumberFormat="1" applyFont="1" applyFill="1" applyBorder="1" applyAlignment="1">
      <alignment horizontal="left"/>
    </xf>
    <xf numFmtId="2" fontId="1" fillId="0" borderId="4" xfId="0" applyNumberFormat="1" applyFont="1" applyBorder="1"/>
    <xf numFmtId="2" fontId="1" fillId="0" borderId="7" xfId="0" applyNumberFormat="1" applyFont="1" applyBorder="1"/>
    <xf numFmtId="164" fontId="1" fillId="3" borderId="6" xfId="0" applyNumberFormat="1" applyFont="1" applyFill="1" applyBorder="1" applyAlignment="1"/>
    <xf numFmtId="2" fontId="1" fillId="5" borderId="8" xfId="0" applyNumberFormat="1" applyFont="1" applyFill="1" applyBorder="1"/>
    <xf numFmtId="2" fontId="3" fillId="2" borderId="4" xfId="0" applyNumberFormat="1" applyFont="1" applyFill="1" applyBorder="1" applyAlignment="1"/>
    <xf numFmtId="2" fontId="3" fillId="2" borderId="9" xfId="0" applyNumberFormat="1" applyFont="1" applyFill="1" applyBorder="1" applyAlignment="1"/>
    <xf numFmtId="0" fontId="0" fillId="5" borderId="1" xfId="0" applyFill="1" applyBorder="1"/>
    <xf numFmtId="164" fontId="1" fillId="5" borderId="1" xfId="0" applyNumberFormat="1" applyFont="1" applyFill="1" applyBorder="1"/>
    <xf numFmtId="2" fontId="1" fillId="5" borderId="1" xfId="0" applyNumberFormat="1" applyFont="1" applyFill="1" applyBorder="1"/>
    <xf numFmtId="2" fontId="0" fillId="0" borderId="0" xfId="0" applyNumberFormat="1" applyAlignment="1"/>
    <xf numFmtId="2" fontId="3" fillId="0" borderId="1" xfId="0" applyNumberFormat="1" applyFont="1" applyBorder="1"/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165" fontId="3" fillId="2" borderId="10" xfId="0" applyNumberFormat="1" applyFont="1" applyFill="1" applyBorder="1" applyAlignment="1"/>
    <xf numFmtId="0" fontId="3" fillId="7" borderId="1" xfId="0" applyNumberFormat="1" applyFont="1" applyFill="1" applyBorder="1" applyAlignment="1">
      <alignment horizontal="left"/>
    </xf>
    <xf numFmtId="2" fontId="3" fillId="7" borderId="4" xfId="0" applyNumberFormat="1" applyFont="1" applyFill="1" applyBorder="1" applyAlignment="1"/>
    <xf numFmtId="2" fontId="3" fillId="7" borderId="9" xfId="0" applyNumberFormat="1" applyFont="1" applyFill="1" applyBorder="1" applyAlignment="1"/>
    <xf numFmtId="165" fontId="3" fillId="7" borderId="10" xfId="0" applyNumberFormat="1" applyFont="1" applyFill="1" applyBorder="1" applyAlignment="1"/>
    <xf numFmtId="0" fontId="3" fillId="8" borderId="1" xfId="0" applyNumberFormat="1" applyFont="1" applyFill="1" applyBorder="1" applyAlignment="1">
      <alignment horizontal="left"/>
    </xf>
    <xf numFmtId="2" fontId="3" fillId="8" borderId="4" xfId="0" applyNumberFormat="1" applyFont="1" applyFill="1" applyBorder="1" applyAlignment="1"/>
    <xf numFmtId="2" fontId="3" fillId="8" borderId="9" xfId="0" applyNumberFormat="1" applyFont="1" applyFill="1" applyBorder="1" applyAlignment="1"/>
    <xf numFmtId="165" fontId="3" fillId="8" borderId="10" xfId="0" applyNumberFormat="1" applyFont="1" applyFill="1" applyBorder="1" applyAlignment="1"/>
    <xf numFmtId="0" fontId="3" fillId="9" borderId="1" xfId="0" applyNumberFormat="1" applyFont="1" applyFill="1" applyBorder="1" applyAlignment="1">
      <alignment horizontal="left"/>
    </xf>
    <xf numFmtId="2" fontId="3" fillId="9" borderId="4" xfId="0" applyNumberFormat="1" applyFont="1" applyFill="1" applyBorder="1" applyAlignment="1"/>
    <xf numFmtId="2" fontId="3" fillId="9" borderId="9" xfId="0" applyNumberFormat="1" applyFont="1" applyFill="1" applyBorder="1" applyAlignment="1"/>
    <xf numFmtId="165" fontId="3" fillId="9" borderId="10" xfId="0" applyNumberFormat="1" applyFont="1" applyFill="1" applyBorder="1" applyAlignment="1"/>
    <xf numFmtId="0" fontId="3" fillId="10" borderId="1" xfId="0" applyNumberFormat="1" applyFont="1" applyFill="1" applyBorder="1" applyAlignment="1">
      <alignment horizontal="left"/>
    </xf>
    <xf numFmtId="2" fontId="3" fillId="10" borderId="4" xfId="0" applyNumberFormat="1" applyFont="1" applyFill="1" applyBorder="1" applyAlignment="1"/>
    <xf numFmtId="2" fontId="3" fillId="10" borderId="9" xfId="0" applyNumberFormat="1" applyFont="1" applyFill="1" applyBorder="1" applyAlignment="1"/>
    <xf numFmtId="165" fontId="3" fillId="10" borderId="10" xfId="0" applyNumberFormat="1" applyFont="1" applyFill="1" applyBorder="1" applyAlignment="1"/>
    <xf numFmtId="0" fontId="3" fillId="11" borderId="1" xfId="0" applyNumberFormat="1" applyFont="1" applyFill="1" applyBorder="1" applyAlignment="1">
      <alignment horizontal="left"/>
    </xf>
    <xf numFmtId="2" fontId="3" fillId="11" borderId="4" xfId="0" applyNumberFormat="1" applyFont="1" applyFill="1" applyBorder="1" applyAlignment="1"/>
    <xf numFmtId="2" fontId="3" fillId="11" borderId="9" xfId="0" applyNumberFormat="1" applyFont="1" applyFill="1" applyBorder="1" applyAlignment="1"/>
    <xf numFmtId="165" fontId="3" fillId="11" borderId="10" xfId="0" applyNumberFormat="1" applyFont="1" applyFill="1" applyBorder="1" applyAlignment="1"/>
    <xf numFmtId="165" fontId="0" fillId="0" borderId="0" xfId="0" applyNumberFormat="1"/>
    <xf numFmtId="0" fontId="2" fillId="3" borderId="0" xfId="0" applyFont="1" applyFill="1" applyAlignment="1">
      <alignment horizontal="center"/>
    </xf>
    <xf numFmtId="2" fontId="0" fillId="0" borderId="4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left" wrapText="1"/>
    </xf>
    <xf numFmtId="2" fontId="0" fillId="0" borderId="9" xfId="0" applyNumberFormat="1" applyBorder="1" applyAlignment="1">
      <alignment horizontal="left" wrapText="1"/>
    </xf>
    <xf numFmtId="2" fontId="0" fillId="0" borderId="10" xfId="0" applyNumberFormat="1" applyBorder="1" applyAlignment="1">
      <alignment horizontal="left" wrapText="1"/>
    </xf>
    <xf numFmtId="2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left" wrapText="1"/>
    </xf>
    <xf numFmtId="2" fontId="3" fillId="6" borderId="0" xfId="0" applyNumberFormat="1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R56"/>
  <sheetViews>
    <sheetView tabSelected="1" workbookViewId="0">
      <selection activeCell="J30" sqref="J30"/>
    </sheetView>
  </sheetViews>
  <sheetFormatPr defaultRowHeight="12.75" x14ac:dyDescent="0.2"/>
  <cols>
    <col min="1" max="1" width="5.85546875" customWidth="1"/>
    <col min="2" max="2" width="2.140625" customWidth="1"/>
    <col min="3" max="3" width="2.28515625" customWidth="1"/>
    <col min="14" max="14" width="9.7109375" customWidth="1"/>
    <col min="15" max="15" width="10.85546875" customWidth="1"/>
  </cols>
  <sheetData>
    <row r="4" spans="1:15" x14ac:dyDescent="0.2">
      <c r="A4" s="60" t="s">
        <v>44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x14ac:dyDescent="0.2">
      <c r="A5" s="3"/>
      <c r="B5" s="4" t="s">
        <v>8</v>
      </c>
      <c r="C5" s="5" t="s">
        <v>9</v>
      </c>
      <c r="D5" s="64" t="s">
        <v>1</v>
      </c>
      <c r="E5" s="65"/>
      <c r="F5" s="66"/>
      <c r="G5" s="6" t="s">
        <v>2</v>
      </c>
      <c r="H5" s="67" t="s">
        <v>4</v>
      </c>
      <c r="I5" s="6" t="s">
        <v>5</v>
      </c>
      <c r="J5" s="8" t="s">
        <v>6</v>
      </c>
      <c r="K5" s="64" t="s">
        <v>14</v>
      </c>
      <c r="L5" s="66"/>
      <c r="M5" s="31"/>
      <c r="N5" s="67" t="s">
        <v>13</v>
      </c>
      <c r="O5" s="7" t="s">
        <v>0</v>
      </c>
    </row>
    <row r="6" spans="1:15" ht="13.5" thickBot="1" x14ac:dyDescent="0.25">
      <c r="A6" s="3"/>
      <c r="B6" s="9"/>
      <c r="C6" s="10" t="s">
        <v>11</v>
      </c>
      <c r="D6" s="11" t="s">
        <v>20</v>
      </c>
      <c r="E6" s="11" t="s">
        <v>21</v>
      </c>
      <c r="F6" s="6" t="s">
        <v>22</v>
      </c>
      <c r="G6" s="12" t="s">
        <v>3</v>
      </c>
      <c r="H6" s="68"/>
      <c r="I6" s="12" t="s">
        <v>10</v>
      </c>
      <c r="J6" s="6" t="s">
        <v>7</v>
      </c>
      <c r="K6" s="11" t="s">
        <v>15</v>
      </c>
      <c r="L6" s="6" t="s">
        <v>19</v>
      </c>
      <c r="M6" s="12" t="s">
        <v>23</v>
      </c>
      <c r="N6" s="68"/>
      <c r="O6" s="9" t="s">
        <v>12</v>
      </c>
    </row>
    <row r="7" spans="1:15" ht="13.5" thickBot="1" x14ac:dyDescent="0.25">
      <c r="A7" s="3"/>
      <c r="B7" s="9"/>
      <c r="C7" s="10"/>
      <c r="D7" s="11"/>
      <c r="E7" s="20"/>
      <c r="F7" s="23">
        <v>53141.88</v>
      </c>
      <c r="G7" s="21"/>
      <c r="H7" s="32"/>
      <c r="I7" s="12"/>
      <c r="J7" s="6"/>
      <c r="K7" s="11"/>
      <c r="L7" s="6"/>
      <c r="M7" s="12"/>
      <c r="N7" s="32"/>
      <c r="O7" s="2"/>
    </row>
    <row r="8" spans="1:15" x14ac:dyDescent="0.2">
      <c r="A8" s="2" t="s">
        <v>17</v>
      </c>
      <c r="B8" s="2"/>
      <c r="C8" s="13"/>
      <c r="D8" s="14">
        <f>3717.6+1386</f>
        <v>5103.6000000000004</v>
      </c>
      <c r="E8" s="14">
        <f>3717.6+1386</f>
        <v>5103.6000000000004</v>
      </c>
      <c r="F8" s="22">
        <f t="shared" ref="F8:F19" si="0">SUM(D8:E8)</f>
        <v>10207.200000000001</v>
      </c>
      <c r="G8" s="15">
        <f t="shared" ref="G8:G19" si="1">SUM(F8*0.03)</f>
        <v>306.21600000000001</v>
      </c>
      <c r="H8" s="15">
        <f t="shared" ref="H8:H19" si="2">SUM(F8*0.06)</f>
        <v>612.43200000000002</v>
      </c>
      <c r="I8" s="16">
        <v>2473.4</v>
      </c>
      <c r="J8" s="17">
        <v>0</v>
      </c>
      <c r="K8" s="17">
        <v>1143</v>
      </c>
      <c r="L8" s="17">
        <f t="shared" ref="L8:L19" si="3">SUM(F8*0.15)</f>
        <v>1531.0800000000002</v>
      </c>
      <c r="M8" s="17">
        <v>0</v>
      </c>
      <c r="N8" s="17">
        <f t="shared" ref="N8:N19" si="4">SUM(G8:M8)</f>
        <v>6066.1280000000006</v>
      </c>
      <c r="O8" s="11">
        <f t="shared" ref="O8:O19" si="5">F8-N8</f>
        <v>4141.0720000000001</v>
      </c>
    </row>
    <row r="9" spans="1:15" x14ac:dyDescent="0.2">
      <c r="A9" s="2" t="s">
        <v>41</v>
      </c>
      <c r="B9" s="2"/>
      <c r="C9" s="13"/>
      <c r="D9" s="14">
        <f>2487.6+1817.4+1644.87</f>
        <v>5949.87</v>
      </c>
      <c r="E9" s="14">
        <f>2487.6+1817.4+1644.6</f>
        <v>5949.6</v>
      </c>
      <c r="F9" s="22">
        <f t="shared" si="0"/>
        <v>11899.470000000001</v>
      </c>
      <c r="G9" s="15">
        <f t="shared" si="1"/>
        <v>356.98410000000001</v>
      </c>
      <c r="H9" s="15">
        <f t="shared" si="2"/>
        <v>713.96820000000002</v>
      </c>
      <c r="I9" s="16">
        <v>2473.4</v>
      </c>
      <c r="J9" s="17">
        <v>1334</v>
      </c>
      <c r="K9" s="17">
        <v>1143</v>
      </c>
      <c r="L9" s="17">
        <f t="shared" si="3"/>
        <v>1784.9205000000002</v>
      </c>
      <c r="M9" s="17">
        <v>0</v>
      </c>
      <c r="N9" s="17">
        <f t="shared" si="4"/>
        <v>7806.2728000000006</v>
      </c>
      <c r="O9" s="11">
        <f t="shared" si="5"/>
        <v>4093.1972000000005</v>
      </c>
    </row>
    <row r="10" spans="1:15" x14ac:dyDescent="0.2">
      <c r="A10" s="2" t="s">
        <v>18</v>
      </c>
      <c r="B10" s="2"/>
      <c r="C10" s="13"/>
      <c r="D10" s="14">
        <f>3585.6+1326+930.6</f>
        <v>5842.2000000000007</v>
      </c>
      <c r="E10" s="14">
        <f>3585.6+1326+930.6</f>
        <v>5842.2000000000007</v>
      </c>
      <c r="F10" s="22">
        <f t="shared" si="0"/>
        <v>11684.400000000001</v>
      </c>
      <c r="G10" s="15">
        <f t="shared" si="1"/>
        <v>350.53200000000004</v>
      </c>
      <c r="H10" s="15">
        <f t="shared" si="2"/>
        <v>701.06400000000008</v>
      </c>
      <c r="I10" s="16">
        <v>2473.4</v>
      </c>
      <c r="J10" s="17">
        <v>9106</v>
      </c>
      <c r="K10" s="17">
        <v>1143</v>
      </c>
      <c r="L10" s="17">
        <f t="shared" si="3"/>
        <v>1752.66</v>
      </c>
      <c r="M10" s="17">
        <v>0</v>
      </c>
      <c r="N10" s="17">
        <f t="shared" si="4"/>
        <v>15526.655999999999</v>
      </c>
      <c r="O10" s="11">
        <f t="shared" si="5"/>
        <v>-3842.2559999999976</v>
      </c>
    </row>
    <row r="11" spans="1:15" x14ac:dyDescent="0.2">
      <c r="A11" s="2" t="s">
        <v>30</v>
      </c>
      <c r="B11" s="2"/>
      <c r="C11" s="13"/>
      <c r="D11" s="14">
        <f>7785+1629.6+1170</f>
        <v>10584.6</v>
      </c>
      <c r="E11" s="14">
        <f>7785+1629.6+1170</f>
        <v>10584.6</v>
      </c>
      <c r="F11" s="22">
        <f t="shared" si="0"/>
        <v>21169.200000000001</v>
      </c>
      <c r="G11" s="15">
        <f t="shared" si="1"/>
        <v>635.07600000000002</v>
      </c>
      <c r="H11" s="15">
        <f t="shared" si="2"/>
        <v>1270.152</v>
      </c>
      <c r="I11" s="16">
        <v>2473.4</v>
      </c>
      <c r="J11" s="17">
        <v>0</v>
      </c>
      <c r="K11" s="17">
        <v>1143</v>
      </c>
      <c r="L11" s="17">
        <f t="shared" si="3"/>
        <v>3175.38</v>
      </c>
      <c r="M11" s="17">
        <v>0</v>
      </c>
      <c r="N11" s="17">
        <f t="shared" si="4"/>
        <v>8697.0080000000016</v>
      </c>
      <c r="O11" s="11">
        <f t="shared" si="5"/>
        <v>12472.191999999999</v>
      </c>
    </row>
    <row r="12" spans="1:15" x14ac:dyDescent="0.2">
      <c r="A12" s="2" t="s">
        <v>24</v>
      </c>
      <c r="B12" s="2"/>
      <c r="C12" s="13"/>
      <c r="D12" s="14">
        <f>3203.73+1439.4+1305.6</f>
        <v>5948.73</v>
      </c>
      <c r="E12" s="14">
        <f>3204+1670.42+1305.6</f>
        <v>6180.02</v>
      </c>
      <c r="F12" s="22">
        <f t="shared" si="0"/>
        <v>12128.75</v>
      </c>
      <c r="G12" s="15">
        <f t="shared" si="1"/>
        <v>363.86250000000001</v>
      </c>
      <c r="H12" s="15">
        <f t="shared" si="2"/>
        <v>727.72500000000002</v>
      </c>
      <c r="I12" s="16">
        <v>2473.4</v>
      </c>
      <c r="J12" s="17">
        <v>0</v>
      </c>
      <c r="K12" s="17">
        <v>1143</v>
      </c>
      <c r="L12" s="17">
        <f t="shared" si="3"/>
        <v>1819.3125</v>
      </c>
      <c r="M12" s="17">
        <v>0</v>
      </c>
      <c r="N12" s="17">
        <f t="shared" si="4"/>
        <v>6527.3</v>
      </c>
      <c r="O12" s="11">
        <f t="shared" si="5"/>
        <v>5601.45</v>
      </c>
    </row>
    <row r="13" spans="1:15" x14ac:dyDescent="0.2">
      <c r="A13" s="2" t="s">
        <v>25</v>
      </c>
      <c r="B13" s="2"/>
      <c r="C13" s="13"/>
      <c r="D13" s="14">
        <f>2724+1389+1115.4</f>
        <v>5228.3999999999996</v>
      </c>
      <c r="E13" s="14">
        <f>2724+1389+115.4</f>
        <v>4228.3999999999996</v>
      </c>
      <c r="F13" s="22">
        <f t="shared" si="0"/>
        <v>9456.7999999999993</v>
      </c>
      <c r="G13" s="15">
        <f t="shared" si="1"/>
        <v>283.70399999999995</v>
      </c>
      <c r="H13" s="15">
        <f t="shared" si="2"/>
        <v>567.4079999999999</v>
      </c>
      <c r="I13" s="16">
        <v>2473.4</v>
      </c>
      <c r="J13" s="17">
        <v>0</v>
      </c>
      <c r="K13" s="17">
        <v>1143</v>
      </c>
      <c r="L13" s="17">
        <f t="shared" si="3"/>
        <v>1418.5199999999998</v>
      </c>
      <c r="M13" s="17">
        <v>0</v>
      </c>
      <c r="N13" s="17">
        <f t="shared" si="4"/>
        <v>5886.0319999999992</v>
      </c>
      <c r="O13" s="11">
        <f t="shared" si="5"/>
        <v>3570.768</v>
      </c>
    </row>
    <row r="14" spans="1:15" x14ac:dyDescent="0.2">
      <c r="A14" s="2" t="s">
        <v>31</v>
      </c>
      <c r="B14" s="2"/>
      <c r="C14" s="13"/>
      <c r="D14" s="14">
        <f>3203.4+3558.6+1795.8</f>
        <v>8557.7999999999993</v>
      </c>
      <c r="E14" s="14">
        <f>3203.4+3327.58+1795.9</f>
        <v>8326.8799999999992</v>
      </c>
      <c r="F14" s="22">
        <f t="shared" si="0"/>
        <v>16884.68</v>
      </c>
      <c r="G14" s="15">
        <f t="shared" si="1"/>
        <v>506.54039999999998</v>
      </c>
      <c r="H14" s="15">
        <f t="shared" si="2"/>
        <v>1013.0808</v>
      </c>
      <c r="I14" s="16">
        <v>2473.4</v>
      </c>
      <c r="J14" s="17">
        <v>376</v>
      </c>
      <c r="K14" s="17">
        <v>1143</v>
      </c>
      <c r="L14" s="17">
        <f t="shared" si="3"/>
        <v>2532.7019999999998</v>
      </c>
      <c r="M14" s="17">
        <v>0</v>
      </c>
      <c r="N14" s="17">
        <f t="shared" si="4"/>
        <v>8044.7232000000004</v>
      </c>
      <c r="O14" s="11">
        <f t="shared" si="5"/>
        <v>8839.9567999999999</v>
      </c>
    </row>
    <row r="15" spans="1:15" x14ac:dyDescent="0.2">
      <c r="A15" s="2" t="s">
        <v>35</v>
      </c>
      <c r="B15" s="2"/>
      <c r="C15" s="13"/>
      <c r="D15" s="14">
        <f>4114.2+1845.13</f>
        <v>5959.33</v>
      </c>
      <c r="E15" s="14">
        <f>4114.2+1844.4</f>
        <v>5958.6</v>
      </c>
      <c r="F15" s="22">
        <f t="shared" si="0"/>
        <v>11917.93</v>
      </c>
      <c r="G15" s="15">
        <f t="shared" si="1"/>
        <v>357.53789999999998</v>
      </c>
      <c r="H15" s="15">
        <f t="shared" si="2"/>
        <v>715.07579999999996</v>
      </c>
      <c r="I15" s="16">
        <v>2473.4</v>
      </c>
      <c r="J15" s="17">
        <f>2535+1505</f>
        <v>4040</v>
      </c>
      <c r="K15" s="17">
        <v>1143</v>
      </c>
      <c r="L15" s="17">
        <f t="shared" si="3"/>
        <v>1787.6895</v>
      </c>
      <c r="M15" s="17">
        <v>0</v>
      </c>
      <c r="N15" s="17">
        <f t="shared" si="4"/>
        <v>10516.7032</v>
      </c>
      <c r="O15" s="11">
        <f t="shared" si="5"/>
        <v>1401.2268000000004</v>
      </c>
    </row>
    <row r="16" spans="1:15" x14ac:dyDescent="0.2">
      <c r="A16" s="2" t="s">
        <v>36</v>
      </c>
      <c r="B16" s="2"/>
      <c r="C16" s="13"/>
      <c r="D16" s="14">
        <f>5158.2+1107</f>
        <v>6265.2</v>
      </c>
      <c r="E16" s="14">
        <f>5158.2+1107</f>
        <v>6265.2</v>
      </c>
      <c r="F16" s="22">
        <f t="shared" si="0"/>
        <v>12530.4</v>
      </c>
      <c r="G16" s="15">
        <f t="shared" si="1"/>
        <v>375.91199999999998</v>
      </c>
      <c r="H16" s="15">
        <f t="shared" si="2"/>
        <v>751.82399999999996</v>
      </c>
      <c r="I16" s="16">
        <v>2473.4</v>
      </c>
      <c r="J16" s="17">
        <f>1605+507</f>
        <v>2112</v>
      </c>
      <c r="K16" s="17">
        <v>1143</v>
      </c>
      <c r="L16" s="17">
        <f t="shared" si="3"/>
        <v>1879.56</v>
      </c>
      <c r="M16" s="17">
        <v>0</v>
      </c>
      <c r="N16" s="17">
        <f t="shared" si="4"/>
        <v>8735.6959999999999</v>
      </c>
      <c r="O16" s="11">
        <f t="shared" si="5"/>
        <v>3794.7039999999997</v>
      </c>
    </row>
    <row r="17" spans="1:18" x14ac:dyDescent="0.2">
      <c r="A17" s="2" t="s">
        <v>38</v>
      </c>
      <c r="B17" s="2"/>
      <c r="C17" s="13"/>
      <c r="D17" s="14">
        <f>4355.4+1114.8</f>
        <v>5470.2</v>
      </c>
      <c r="E17" s="14">
        <f>4355.4+1114.8</f>
        <v>5470.2</v>
      </c>
      <c r="F17" s="22">
        <f t="shared" si="0"/>
        <v>10940.4</v>
      </c>
      <c r="G17" s="15">
        <f t="shared" si="1"/>
        <v>328.21199999999999</v>
      </c>
      <c r="H17" s="15">
        <f t="shared" si="2"/>
        <v>656.42399999999998</v>
      </c>
      <c r="I17" s="16">
        <v>2473.4</v>
      </c>
      <c r="J17" s="17">
        <v>2503</v>
      </c>
      <c r="K17" s="17">
        <v>1143</v>
      </c>
      <c r="L17" s="17">
        <f t="shared" si="3"/>
        <v>1641.06</v>
      </c>
      <c r="M17" s="17">
        <v>0</v>
      </c>
      <c r="N17" s="17">
        <f t="shared" si="4"/>
        <v>8745.0959999999995</v>
      </c>
      <c r="O17" s="11">
        <f t="shared" si="5"/>
        <v>2195.3040000000001</v>
      </c>
    </row>
    <row r="18" spans="1:18" x14ac:dyDescent="0.2">
      <c r="A18" s="2" t="s">
        <v>39</v>
      </c>
      <c r="B18" s="2"/>
      <c r="C18" s="13"/>
      <c r="D18" s="14">
        <f>4357.8+1297.75</f>
        <v>5655.55</v>
      </c>
      <c r="E18" s="14">
        <f>4357.8+1297.2</f>
        <v>5655</v>
      </c>
      <c r="F18" s="22">
        <f t="shared" si="0"/>
        <v>11310.55</v>
      </c>
      <c r="G18" s="15">
        <f t="shared" si="1"/>
        <v>339.31649999999996</v>
      </c>
      <c r="H18" s="15">
        <f t="shared" si="2"/>
        <v>678.63299999999992</v>
      </c>
      <c r="I18" s="16">
        <v>2473.4</v>
      </c>
      <c r="J18" s="17">
        <v>0</v>
      </c>
      <c r="K18" s="17">
        <v>1143</v>
      </c>
      <c r="L18" s="17">
        <f t="shared" si="3"/>
        <v>1696.5824999999998</v>
      </c>
      <c r="M18" s="17">
        <v>0</v>
      </c>
      <c r="N18" s="17">
        <f t="shared" si="4"/>
        <v>6330.9319999999998</v>
      </c>
      <c r="O18" s="11">
        <f t="shared" si="5"/>
        <v>4979.6179999999995</v>
      </c>
    </row>
    <row r="19" spans="1:18" x14ac:dyDescent="0.2">
      <c r="A19" s="2" t="s">
        <v>40</v>
      </c>
      <c r="B19" s="2"/>
      <c r="C19" s="13"/>
      <c r="D19" s="14">
        <f>4597.2+2685.6</f>
        <v>7282.7999999999993</v>
      </c>
      <c r="E19" s="14">
        <f>4597.2+2684.8</f>
        <v>7282</v>
      </c>
      <c r="F19" s="22">
        <f t="shared" si="0"/>
        <v>14564.8</v>
      </c>
      <c r="G19" s="15">
        <f t="shared" si="1"/>
        <v>436.94399999999996</v>
      </c>
      <c r="H19" s="15">
        <f t="shared" si="2"/>
        <v>873.88799999999992</v>
      </c>
      <c r="I19" s="16">
        <v>2473.4</v>
      </c>
      <c r="J19" s="17">
        <v>0</v>
      </c>
      <c r="K19" s="17">
        <v>1143</v>
      </c>
      <c r="L19" s="17">
        <f t="shared" si="3"/>
        <v>2184.7199999999998</v>
      </c>
      <c r="M19" s="17">
        <v>0</v>
      </c>
      <c r="N19" s="17">
        <f t="shared" si="4"/>
        <v>7111.9519999999993</v>
      </c>
      <c r="O19" s="11">
        <f t="shared" si="5"/>
        <v>7452.848</v>
      </c>
    </row>
    <row r="20" spans="1:18" x14ac:dyDescent="0.2">
      <c r="A20" s="26" t="s">
        <v>22</v>
      </c>
      <c r="B20" s="26"/>
      <c r="C20" s="26"/>
      <c r="D20" s="27">
        <f>SUM(D8:D19)</f>
        <v>77848.28</v>
      </c>
      <c r="E20" s="27">
        <f>SUM(E8:E19)</f>
        <v>76846.299999999988</v>
      </c>
      <c r="F20" s="28">
        <f>SUM(F7:F19)</f>
        <v>207836.45999999996</v>
      </c>
      <c r="G20" s="27">
        <f t="shared" ref="G20:N20" si="6">SUM(G8:G19)</f>
        <v>4640.8374000000003</v>
      </c>
      <c r="H20" s="27">
        <f t="shared" si="6"/>
        <v>9281.6748000000007</v>
      </c>
      <c r="I20" s="27">
        <f t="shared" si="6"/>
        <v>29680.800000000007</v>
      </c>
      <c r="J20" s="27">
        <f t="shared" si="6"/>
        <v>19471</v>
      </c>
      <c r="K20" s="27">
        <f t="shared" si="6"/>
        <v>13716</v>
      </c>
      <c r="L20" s="27">
        <f t="shared" si="6"/>
        <v>23204.187000000002</v>
      </c>
      <c r="M20" s="27">
        <f t="shared" si="6"/>
        <v>0</v>
      </c>
      <c r="N20" s="27">
        <f t="shared" si="6"/>
        <v>99994.499200000006</v>
      </c>
      <c r="O20" s="30">
        <f>F20-N20</f>
        <v>107841.96079999996</v>
      </c>
      <c r="R20" s="1"/>
    </row>
    <row r="25" spans="1:18" x14ac:dyDescent="0.2">
      <c r="E25" s="29" t="s">
        <v>16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9" spans="1:18" x14ac:dyDescent="0.2">
      <c r="J29" s="1"/>
    </row>
    <row r="34" spans="1:17" x14ac:dyDescent="0.2">
      <c r="A34" s="77" t="s">
        <v>46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</row>
    <row r="35" spans="1:17" ht="38.25" x14ac:dyDescent="0.2">
      <c r="A35" s="72" t="s">
        <v>26</v>
      </c>
      <c r="B35" s="73"/>
      <c r="C35" s="74"/>
      <c r="D35" s="72"/>
      <c r="E35" s="73"/>
      <c r="F35" s="73"/>
      <c r="G35" s="73"/>
      <c r="H35" s="73"/>
      <c r="I35" s="73"/>
      <c r="J35" s="73"/>
      <c r="K35" s="73"/>
      <c r="L35" s="74"/>
      <c r="M35" s="18" t="s">
        <v>27</v>
      </c>
      <c r="N35" s="18" t="s">
        <v>28</v>
      </c>
      <c r="O35" s="36" t="s">
        <v>45</v>
      </c>
    </row>
    <row r="36" spans="1:17" x14ac:dyDescent="0.2">
      <c r="A36" s="82" t="s">
        <v>41</v>
      </c>
      <c r="B36" s="83"/>
      <c r="C36" s="84"/>
      <c r="D36" s="61" t="s">
        <v>47</v>
      </c>
      <c r="E36" s="62"/>
      <c r="F36" s="62"/>
      <c r="G36" s="62"/>
      <c r="H36" s="62"/>
      <c r="I36" s="62"/>
      <c r="J36" s="62"/>
      <c r="K36" s="62"/>
      <c r="L36" s="63"/>
      <c r="M36" s="37" t="s">
        <v>43</v>
      </c>
      <c r="N36" s="18">
        <v>0.02</v>
      </c>
      <c r="O36" s="33"/>
    </row>
    <row r="37" spans="1:17" ht="24.75" customHeight="1" x14ac:dyDescent="0.2">
      <c r="A37" s="79"/>
      <c r="B37" s="80"/>
      <c r="C37" s="81"/>
      <c r="D37" s="69" t="s">
        <v>48</v>
      </c>
      <c r="E37" s="70"/>
      <c r="F37" s="70"/>
      <c r="G37" s="70"/>
      <c r="H37" s="70"/>
      <c r="I37" s="70"/>
      <c r="J37" s="70"/>
      <c r="K37" s="70"/>
      <c r="L37" s="71"/>
      <c r="M37" s="37" t="s">
        <v>34</v>
      </c>
      <c r="N37" s="34">
        <v>7.0000000000000007E-2</v>
      </c>
      <c r="O37" s="35"/>
    </row>
    <row r="38" spans="1:17" ht="24.75" customHeight="1" x14ac:dyDescent="0.2">
      <c r="A38" s="78"/>
      <c r="B38" s="78"/>
      <c r="C38" s="78"/>
      <c r="D38" s="76" t="s">
        <v>49</v>
      </c>
      <c r="E38" s="76"/>
      <c r="F38" s="76"/>
      <c r="G38" s="76"/>
      <c r="H38" s="76"/>
      <c r="I38" s="76"/>
      <c r="J38" s="76"/>
      <c r="K38" s="76"/>
      <c r="L38" s="76"/>
      <c r="M38" s="37" t="s">
        <v>43</v>
      </c>
      <c r="N38" s="18">
        <v>7.0000000000000007E-2</v>
      </c>
      <c r="O38" s="33"/>
    </row>
    <row r="39" spans="1:17" x14ac:dyDescent="0.2">
      <c r="A39" s="19" t="s">
        <v>29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 t="s">
        <v>32</v>
      </c>
      <c r="O39" s="38">
        <v>1.3340000000000001</v>
      </c>
    </row>
    <row r="40" spans="1:17" ht="27" customHeight="1" x14ac:dyDescent="0.2">
      <c r="A40" s="75" t="s">
        <v>18</v>
      </c>
      <c r="B40" s="75"/>
      <c r="C40" s="75"/>
      <c r="D40" s="76" t="s">
        <v>50</v>
      </c>
      <c r="E40" s="76"/>
      <c r="F40" s="76"/>
      <c r="G40" s="76"/>
      <c r="H40" s="76"/>
      <c r="I40" s="76"/>
      <c r="J40" s="76"/>
      <c r="K40" s="76"/>
      <c r="L40" s="76"/>
      <c r="M40" s="37" t="s">
        <v>37</v>
      </c>
      <c r="N40" s="18">
        <v>0.04</v>
      </c>
      <c r="O40" s="33"/>
    </row>
    <row r="41" spans="1:17" ht="27" customHeight="1" x14ac:dyDescent="0.2">
      <c r="A41" s="78"/>
      <c r="B41" s="78"/>
      <c r="C41" s="78"/>
      <c r="D41" s="69" t="s">
        <v>51</v>
      </c>
      <c r="E41" s="70"/>
      <c r="F41" s="70"/>
      <c r="G41" s="70"/>
      <c r="H41" s="70"/>
      <c r="I41" s="70"/>
      <c r="J41" s="70"/>
      <c r="K41" s="70"/>
      <c r="L41" s="71"/>
      <c r="M41" s="37" t="s">
        <v>37</v>
      </c>
      <c r="N41" s="18">
        <v>0.14000000000000001</v>
      </c>
      <c r="O41" s="33"/>
    </row>
    <row r="42" spans="1:17" x14ac:dyDescent="0.2">
      <c r="A42" s="39" t="s">
        <v>29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 t="s">
        <v>32</v>
      </c>
      <c r="O42" s="42">
        <v>9.1059999999999999</v>
      </c>
    </row>
    <row r="43" spans="1:17" x14ac:dyDescent="0.2">
      <c r="A43" s="75" t="s">
        <v>31</v>
      </c>
      <c r="B43" s="75"/>
      <c r="C43" s="75"/>
      <c r="D43" s="69" t="s">
        <v>52</v>
      </c>
      <c r="E43" s="70"/>
      <c r="F43" s="70"/>
      <c r="G43" s="70"/>
      <c r="H43" s="70"/>
      <c r="I43" s="70"/>
      <c r="J43" s="70"/>
      <c r="K43" s="70"/>
      <c r="L43" s="71"/>
      <c r="M43" s="37" t="s">
        <v>43</v>
      </c>
      <c r="N43" s="18">
        <v>0.01</v>
      </c>
      <c r="O43" s="33" t="s">
        <v>53</v>
      </c>
    </row>
    <row r="44" spans="1:17" x14ac:dyDescent="0.2">
      <c r="A44" s="43" t="s">
        <v>29</v>
      </c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 t="s">
        <v>32</v>
      </c>
      <c r="O44" s="46">
        <v>0.376</v>
      </c>
    </row>
    <row r="45" spans="1:17" ht="27.75" customHeight="1" x14ac:dyDescent="0.2">
      <c r="A45" s="75" t="s">
        <v>35</v>
      </c>
      <c r="B45" s="75"/>
      <c r="C45" s="75"/>
      <c r="D45" s="69" t="s">
        <v>54</v>
      </c>
      <c r="E45" s="70"/>
      <c r="F45" s="70"/>
      <c r="G45" s="70"/>
      <c r="H45" s="70"/>
      <c r="I45" s="70"/>
      <c r="J45" s="70"/>
      <c r="K45" s="70"/>
      <c r="L45" s="71"/>
      <c r="M45" s="37" t="s">
        <v>42</v>
      </c>
      <c r="N45" s="18">
        <v>0.02</v>
      </c>
      <c r="O45" s="33" t="s">
        <v>55</v>
      </c>
      <c r="Q45" s="59"/>
    </row>
    <row r="46" spans="1:17" ht="27.75" customHeight="1" x14ac:dyDescent="0.2">
      <c r="A46" s="75"/>
      <c r="B46" s="75"/>
      <c r="C46" s="75"/>
      <c r="D46" s="76" t="s">
        <v>56</v>
      </c>
      <c r="E46" s="76"/>
      <c r="F46" s="76"/>
      <c r="G46" s="76"/>
      <c r="H46" s="76"/>
      <c r="I46" s="76"/>
      <c r="J46" s="76"/>
      <c r="K46" s="76"/>
      <c r="L46" s="76"/>
      <c r="M46" s="37" t="s">
        <v>42</v>
      </c>
      <c r="N46" s="18">
        <v>0.02</v>
      </c>
      <c r="O46" s="33"/>
    </row>
    <row r="47" spans="1:17" x14ac:dyDescent="0.2">
      <c r="A47" s="47" t="s">
        <v>29</v>
      </c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 t="s">
        <v>32</v>
      </c>
      <c r="O47" s="50">
        <v>2.5350000000000001</v>
      </c>
    </row>
    <row r="48" spans="1:17" x14ac:dyDescent="0.2">
      <c r="A48" s="75" t="s">
        <v>35</v>
      </c>
      <c r="B48" s="75"/>
      <c r="C48" s="75"/>
      <c r="D48" s="76" t="s">
        <v>57</v>
      </c>
      <c r="E48" s="76"/>
      <c r="F48" s="76"/>
      <c r="G48" s="76"/>
      <c r="H48" s="76"/>
      <c r="I48" s="76"/>
      <c r="J48" s="76"/>
      <c r="K48" s="76"/>
      <c r="L48" s="76"/>
      <c r="M48" s="37" t="s">
        <v>43</v>
      </c>
      <c r="N48" s="18"/>
      <c r="O48" s="33"/>
    </row>
    <row r="49" spans="1:15" x14ac:dyDescent="0.2">
      <c r="A49" s="47" t="s">
        <v>29</v>
      </c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 t="s">
        <v>32</v>
      </c>
      <c r="O49" s="50">
        <v>1.5049999999999999</v>
      </c>
    </row>
    <row r="50" spans="1:15" x14ac:dyDescent="0.2">
      <c r="A50" s="75" t="s">
        <v>36</v>
      </c>
      <c r="B50" s="75"/>
      <c r="C50" s="75"/>
      <c r="D50" s="76" t="s">
        <v>33</v>
      </c>
      <c r="E50" s="76"/>
      <c r="F50" s="76"/>
      <c r="G50" s="76"/>
      <c r="H50" s="76"/>
      <c r="I50" s="76"/>
      <c r="J50" s="76"/>
      <c r="K50" s="76"/>
      <c r="L50" s="76"/>
      <c r="M50" s="37" t="s">
        <v>42</v>
      </c>
      <c r="N50" s="18"/>
      <c r="O50" s="33" t="s">
        <v>58</v>
      </c>
    </row>
    <row r="51" spans="1:15" x14ac:dyDescent="0.2">
      <c r="A51" s="51" t="s">
        <v>29</v>
      </c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 t="s">
        <v>32</v>
      </c>
      <c r="O51" s="54">
        <v>1.605</v>
      </c>
    </row>
    <row r="52" spans="1:15" x14ac:dyDescent="0.2">
      <c r="A52" s="75" t="s">
        <v>36</v>
      </c>
      <c r="B52" s="75"/>
      <c r="C52" s="75"/>
      <c r="D52" s="76" t="s">
        <v>59</v>
      </c>
      <c r="E52" s="76"/>
      <c r="F52" s="76"/>
      <c r="G52" s="76"/>
      <c r="H52" s="76"/>
      <c r="I52" s="76"/>
      <c r="J52" s="76"/>
      <c r="K52" s="76"/>
      <c r="L52" s="76"/>
      <c r="M52" s="37" t="s">
        <v>37</v>
      </c>
      <c r="N52" s="18">
        <v>2.4</v>
      </c>
      <c r="O52" s="33"/>
    </row>
    <row r="53" spans="1:15" x14ac:dyDescent="0.2">
      <c r="A53" s="51" t="s">
        <v>29</v>
      </c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 t="s">
        <v>32</v>
      </c>
      <c r="O53" s="54">
        <v>0.50700000000000001</v>
      </c>
    </row>
    <row r="54" spans="1:15" x14ac:dyDescent="0.2">
      <c r="A54" s="75" t="s">
        <v>38</v>
      </c>
      <c r="B54" s="75"/>
      <c r="C54" s="75"/>
      <c r="D54" s="76" t="s">
        <v>61</v>
      </c>
      <c r="E54" s="76"/>
      <c r="F54" s="76"/>
      <c r="G54" s="76"/>
      <c r="H54" s="76"/>
      <c r="I54" s="76"/>
      <c r="J54" s="76"/>
      <c r="K54" s="76"/>
      <c r="L54" s="76"/>
      <c r="M54" s="37" t="s">
        <v>42</v>
      </c>
      <c r="N54" s="18">
        <v>0.02</v>
      </c>
      <c r="O54" s="33" t="s">
        <v>60</v>
      </c>
    </row>
    <row r="55" spans="1:15" ht="31.5" customHeight="1" x14ac:dyDescent="0.2">
      <c r="A55" s="75"/>
      <c r="B55" s="75"/>
      <c r="C55" s="75"/>
      <c r="D55" s="76" t="s">
        <v>62</v>
      </c>
      <c r="E55" s="76"/>
      <c r="F55" s="76"/>
      <c r="G55" s="76"/>
      <c r="H55" s="76"/>
      <c r="I55" s="76"/>
      <c r="J55" s="76"/>
      <c r="K55" s="76"/>
      <c r="L55" s="76"/>
      <c r="M55" s="37" t="s">
        <v>42</v>
      </c>
      <c r="N55" s="18">
        <v>0.02</v>
      </c>
      <c r="O55" s="33"/>
    </row>
    <row r="56" spans="1:15" x14ac:dyDescent="0.2">
      <c r="A56" s="55" t="s">
        <v>29</v>
      </c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 t="s">
        <v>32</v>
      </c>
      <c r="O56" s="58">
        <v>2.5030000000000001</v>
      </c>
    </row>
  </sheetData>
  <mergeCells count="34">
    <mergeCell ref="A41:C41"/>
    <mergeCell ref="D41:L41"/>
    <mergeCell ref="D54:L54"/>
    <mergeCell ref="A48:C48"/>
    <mergeCell ref="D48:L48"/>
    <mergeCell ref="A45:C45"/>
    <mergeCell ref="D45:L45"/>
    <mergeCell ref="A46:C46"/>
    <mergeCell ref="D46:L46"/>
    <mergeCell ref="A52:C52"/>
    <mergeCell ref="D52:L52"/>
    <mergeCell ref="A50:C50"/>
    <mergeCell ref="D50:L50"/>
    <mergeCell ref="A4:O4"/>
    <mergeCell ref="D5:F5"/>
    <mergeCell ref="H5:H6"/>
    <mergeCell ref="K5:L5"/>
    <mergeCell ref="N5:N6"/>
    <mergeCell ref="A55:C55"/>
    <mergeCell ref="D55:L55"/>
    <mergeCell ref="A34:O34"/>
    <mergeCell ref="A38:C38"/>
    <mergeCell ref="D38:L38"/>
    <mergeCell ref="A37:C37"/>
    <mergeCell ref="D35:L35"/>
    <mergeCell ref="D36:L36"/>
    <mergeCell ref="D37:L37"/>
    <mergeCell ref="A35:C35"/>
    <mergeCell ref="A36:C36"/>
    <mergeCell ref="A43:C43"/>
    <mergeCell ref="D43:L43"/>
    <mergeCell ref="A40:C40"/>
    <mergeCell ref="D40:L40"/>
    <mergeCell ref="A54:C54"/>
  </mergeCells>
  <phoneticPr fontId="1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2014-09-08T10:21:30Z</cp:lastPrinted>
  <dcterms:created xsi:type="dcterms:W3CDTF">2007-02-04T12:22:59Z</dcterms:created>
  <dcterms:modified xsi:type="dcterms:W3CDTF">2015-02-09T10:54:54Z</dcterms:modified>
</cp:coreProperties>
</file>