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4" sheetId="1" r:id="rId1"/>
  </sheets>
  <definedNames>
    <definedName name="_xlnm.Print_Area" localSheetId="0">'2014'!$A$5:$Q$56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250р-замок навесной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8366р-изоляция
1912,68р-юр.услуги</t>
        </r>
      </text>
    </comment>
  </commentList>
</comments>
</file>

<file path=xl/sharedStrings.xml><?xml version="1.0" encoding="utf-8"?>
<sst xmlns="http://schemas.openxmlformats.org/spreadsheetml/2006/main" count="97" uniqueCount="68">
  <si>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</si>
  <si>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</si>
  <si>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</si>
  <si>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</si>
  <si>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</si>
  <si>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</si>
  <si>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</si>
  <si>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</si>
  <si>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</si>
  <si>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</si>
  <si>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</si>
  <si>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</si>
  <si>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</si>
  <si>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</si>
  <si>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</si>
  <si>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</si>
  <si>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</si>
  <si>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февраль</t>
  </si>
  <si>
    <t>март</t>
  </si>
  <si>
    <t>содер.</t>
  </si>
  <si>
    <t>ремонт</t>
  </si>
  <si>
    <t>итого</t>
  </si>
  <si>
    <t>эксплуат</t>
  </si>
  <si>
    <t>май</t>
  </si>
  <si>
    <t>Месяц</t>
  </si>
  <si>
    <t>ед. изм.</t>
  </si>
  <si>
    <t>кол-во</t>
  </si>
  <si>
    <t>январь</t>
  </si>
  <si>
    <t>ИТОГО</t>
  </si>
  <si>
    <t>июнь</t>
  </si>
  <si>
    <t>Ген. директор ООО "Георгиевск - ЖЭУ"                                            Никишина И.М.</t>
  </si>
  <si>
    <t>июль</t>
  </si>
  <si>
    <t>Кап.рем.</t>
  </si>
  <si>
    <t>Обслуж.</t>
  </si>
  <si>
    <t>счетчика</t>
  </si>
  <si>
    <t>август</t>
  </si>
  <si>
    <t>100м2</t>
  </si>
  <si>
    <t>сентябрь</t>
  </si>
  <si>
    <t>октябрь</t>
  </si>
  <si>
    <t>100шт</t>
  </si>
  <si>
    <t>ноябрь</t>
  </si>
  <si>
    <t>декабрь</t>
  </si>
  <si>
    <t>100м тр-да</t>
  </si>
  <si>
    <t>кв.1</t>
  </si>
  <si>
    <t>апрель</t>
  </si>
  <si>
    <t>ростелеком</t>
  </si>
  <si>
    <t>Гидравлическое испытание трубопроводов систем отопления, водопровода и горячего водоснабжения диаметром: до 100мм</t>
  </si>
  <si>
    <t>Ремонт групповых щитков на лестничной клетке без ремонта автоматов</t>
  </si>
  <si>
    <t>Учет доходов и расходов по Дзержинского 23 на 2014 год</t>
  </si>
  <si>
    <t>Место провед-я р-б</t>
  </si>
  <si>
    <t>тыс. руб</t>
  </si>
  <si>
    <t>Перечень выполненных работ по сметам за 2014 год по дому Дзержинского 23</t>
  </si>
  <si>
    <t>Смена стекол толщиной 4-6мм в деревянных переплетах на штапиках: по замазке при площади стекол до 1,0 м2</t>
  </si>
  <si>
    <t>Очистка канализационной сети: внутренней</t>
  </si>
  <si>
    <t>отопл.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</si>
  <si>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</si>
  <si>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1шт</t>
  </si>
  <si>
    <t>Выкашивание газонов</t>
  </si>
  <si>
    <t>250р</t>
  </si>
  <si>
    <t>замок навесной</t>
  </si>
  <si>
    <t>оплата поверки теплосч-ка</t>
  </si>
  <si>
    <t>ИТОГО:</t>
  </si>
  <si>
    <t>8366р</t>
  </si>
  <si>
    <t>изоляция</t>
  </si>
  <si>
    <t>1912,68р</t>
  </si>
  <si>
    <t>юр.услуги</t>
  </si>
  <si>
    <t>Установка вентилей</t>
  </si>
  <si>
    <t>ИТОГО за 2014 год: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</si>
</sst>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/>
    </xf>
    <xf numFmtId="164" fontId="1" fillId="5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3" fillId="5" borderId="10" xfId="0" applyNumberFormat="1" applyFont="1" applyFill="1" applyBorder="1" applyAlignment="1">
      <alignment/>
    </xf>
    <xf numFmtId="2" fontId="3" fillId="5" borderId="1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34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35" borderId="10" xfId="0" applyNumberFormat="1" applyFont="1" applyFill="1" applyBorder="1" applyAlignment="1">
      <alignment horizontal="left"/>
    </xf>
    <xf numFmtId="2" fontId="2" fillId="35" borderId="11" xfId="0" applyNumberFormat="1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0" xfId="0" applyNumberFormat="1" applyFont="1" applyFill="1" applyBorder="1" applyAlignment="1">
      <alignment horizontal="left"/>
    </xf>
    <xf numFmtId="2" fontId="2" fillId="36" borderId="11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11" borderId="10" xfId="0" applyNumberFormat="1" applyFont="1" applyFill="1" applyBorder="1" applyAlignment="1">
      <alignment horizontal="left"/>
    </xf>
    <xf numFmtId="2" fontId="2" fillId="11" borderId="11" xfId="0" applyNumberFormat="1" applyFont="1" applyFill="1" applyBorder="1" applyAlignment="1">
      <alignment/>
    </xf>
    <xf numFmtId="2" fontId="2" fillId="11" borderId="12" xfId="0" applyNumberFormat="1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2" fontId="3" fillId="5" borderId="17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5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4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2" fillId="34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11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2" fontId="0" fillId="0" borderId="13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4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6:Q56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1.625" style="0" customWidth="1"/>
    <col min="2" max="2" width="1.12109375" style="0" customWidth="1"/>
    <col min="3" max="3" width="0.875" style="0" customWidth="1"/>
    <col min="4" max="4" width="11.25390625" style="0" customWidth="1"/>
    <col min="5" max="5" width="10.375" style="0" customWidth="1"/>
    <col min="6" max="6" width="10.25390625" style="0" customWidth="1"/>
    <col min="7" max="7" width="9.125" style="0" customWidth="1"/>
    <col min="8" max="9" width="10.125" style="0" customWidth="1"/>
    <col min="10" max="12" width="10.00390625" style="0" customWidth="1"/>
    <col min="13" max="14" width="10.125" style="0" customWidth="1"/>
    <col min="15" max="15" width="11.00390625" style="0" customWidth="1"/>
    <col min="16" max="16" width="10.75390625" style="0" customWidth="1"/>
    <col min="17" max="17" width="10.125" style="0" customWidth="1"/>
  </cols>
  <sheetData>
    <row r="6" spans="1:17" ht="12.75">
      <c r="A6" s="79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6"/>
    </row>
    <row r="7" spans="1:17" ht="12.75">
      <c r="A7" s="26"/>
      <c r="B7" s="27" t="s">
        <v>8</v>
      </c>
      <c r="C7" s="28" t="s">
        <v>9</v>
      </c>
      <c r="D7" s="80" t="s">
        <v>1</v>
      </c>
      <c r="E7" s="80"/>
      <c r="F7" s="80"/>
      <c r="G7" s="29" t="s">
        <v>2</v>
      </c>
      <c r="H7" s="81" t="s">
        <v>4</v>
      </c>
      <c r="I7" s="29" t="s">
        <v>5</v>
      </c>
      <c r="J7" s="30" t="s">
        <v>33</v>
      </c>
      <c r="K7" s="31" t="s">
        <v>6</v>
      </c>
      <c r="L7" s="83" t="s">
        <v>14</v>
      </c>
      <c r="M7" s="84"/>
      <c r="N7" s="32"/>
      <c r="O7" s="81" t="s">
        <v>13</v>
      </c>
      <c r="P7" s="33" t="s">
        <v>0</v>
      </c>
      <c r="Q7" s="27" t="s">
        <v>32</v>
      </c>
    </row>
    <row r="8" spans="1:17" ht="12.75">
      <c r="A8" s="26"/>
      <c r="B8" s="34"/>
      <c r="C8" s="35" t="s">
        <v>11</v>
      </c>
      <c r="D8" s="36" t="s">
        <v>19</v>
      </c>
      <c r="E8" s="36" t="s">
        <v>20</v>
      </c>
      <c r="F8" s="36" t="s">
        <v>21</v>
      </c>
      <c r="G8" s="36" t="s">
        <v>3</v>
      </c>
      <c r="H8" s="82"/>
      <c r="I8" s="36" t="s">
        <v>10</v>
      </c>
      <c r="J8" s="36" t="s">
        <v>34</v>
      </c>
      <c r="K8" s="29" t="s">
        <v>7</v>
      </c>
      <c r="L8" s="38" t="s">
        <v>15</v>
      </c>
      <c r="M8" s="29" t="s">
        <v>16</v>
      </c>
      <c r="N8" s="36" t="s">
        <v>22</v>
      </c>
      <c r="O8" s="82"/>
      <c r="P8" s="39" t="s">
        <v>12</v>
      </c>
      <c r="Q8" s="40"/>
    </row>
    <row r="9" spans="1:17" ht="12.75">
      <c r="A9" s="26"/>
      <c r="B9" s="34"/>
      <c r="C9" s="35"/>
      <c r="D9" s="36"/>
      <c r="E9" s="36"/>
      <c r="F9" s="41">
        <v>-89928.13</v>
      </c>
      <c r="G9" s="36"/>
      <c r="H9" s="37"/>
      <c r="I9" s="36"/>
      <c r="J9" s="36"/>
      <c r="K9" s="29"/>
      <c r="L9" s="38"/>
      <c r="M9" s="29"/>
      <c r="N9" s="36"/>
      <c r="O9" s="37"/>
      <c r="P9" s="34"/>
      <c r="Q9" s="42">
        <v>6007.43</v>
      </c>
    </row>
    <row r="10" spans="1:17" ht="12.75">
      <c r="A10" s="42" t="s">
        <v>27</v>
      </c>
      <c r="B10" s="43"/>
      <c r="C10" s="44"/>
      <c r="D10" s="45">
        <f>6076.4+599.4+273.6</f>
        <v>6949.4</v>
      </c>
      <c r="E10" s="45">
        <f>4335.83+399.6+182.4</f>
        <v>4917.83</v>
      </c>
      <c r="F10" s="45">
        <f aca="true" t="shared" si="0" ref="F10:F22">SUM(D10:E10)</f>
        <v>11867.23</v>
      </c>
      <c r="G10" s="46">
        <f aca="true" t="shared" si="1" ref="G10:G21">SUM(F10*0.03)</f>
        <v>356.01689999999996</v>
      </c>
      <c r="H10" s="46">
        <f aca="true" t="shared" si="2" ref="H10:H22">SUM(F10*0.06)</f>
        <v>712.0337999999999</v>
      </c>
      <c r="I10" s="47">
        <v>4022.5</v>
      </c>
      <c r="J10" s="47">
        <v>1700</v>
      </c>
      <c r="K10" s="47">
        <v>0</v>
      </c>
      <c r="L10" s="47">
        <v>2209.55</v>
      </c>
      <c r="M10" s="47">
        <v>0</v>
      </c>
      <c r="N10" s="47">
        <f aca="true" t="shared" si="3" ref="N10:N22">SUM(F10*0.15)</f>
        <v>1780.0845</v>
      </c>
      <c r="O10" s="47">
        <f aca="true" t="shared" si="4" ref="O10:O22">SUM(G10:N10)</f>
        <v>10780.1852</v>
      </c>
      <c r="P10" s="48">
        <f aca="true" t="shared" si="5" ref="P10:P22">F10-O10</f>
        <v>1087.0447999999997</v>
      </c>
      <c r="Q10" s="49">
        <v>0</v>
      </c>
    </row>
    <row r="11" spans="1:17" ht="12.75">
      <c r="A11" s="42" t="s">
        <v>17</v>
      </c>
      <c r="B11" s="43"/>
      <c r="C11" s="44"/>
      <c r="D11" s="45">
        <f>3903.6+5031.6+3802.2</f>
        <v>12737.400000000001</v>
      </c>
      <c r="E11" s="45">
        <f>2960.36+3556.6+2534.8</f>
        <v>9051.76</v>
      </c>
      <c r="F11" s="45">
        <f t="shared" si="0"/>
        <v>21789.160000000003</v>
      </c>
      <c r="G11" s="46">
        <f t="shared" si="1"/>
        <v>653.6748000000001</v>
      </c>
      <c r="H11" s="46">
        <f t="shared" si="2"/>
        <v>1307.3496000000002</v>
      </c>
      <c r="I11" s="47">
        <v>4022.5</v>
      </c>
      <c r="J11" s="47">
        <v>1700</v>
      </c>
      <c r="K11" s="47">
        <v>376</v>
      </c>
      <c r="L11" s="47">
        <v>2209.55</v>
      </c>
      <c r="M11" s="47">
        <v>0</v>
      </c>
      <c r="N11" s="47">
        <f t="shared" si="3"/>
        <v>3268.3740000000003</v>
      </c>
      <c r="O11" s="47">
        <f t="shared" si="4"/>
        <v>13537.448400000001</v>
      </c>
      <c r="P11" s="48">
        <f t="shared" si="5"/>
        <v>8251.711600000002</v>
      </c>
      <c r="Q11" s="49">
        <v>0</v>
      </c>
    </row>
    <row r="12" spans="1:17" ht="12.75">
      <c r="A12" s="42" t="s">
        <v>18</v>
      </c>
      <c r="B12" s="43"/>
      <c r="C12" s="44"/>
      <c r="D12" s="45">
        <f>1711.8+1579.2+4482.6</f>
        <v>7773.6</v>
      </c>
      <c r="E12" s="45">
        <f>1141.2+1052.8+2988.4</f>
        <v>5182.4</v>
      </c>
      <c r="F12" s="45">
        <f t="shared" si="0"/>
        <v>12956</v>
      </c>
      <c r="G12" s="46">
        <f t="shared" si="1"/>
        <v>388.68</v>
      </c>
      <c r="H12" s="46">
        <f t="shared" si="2"/>
        <v>777.36</v>
      </c>
      <c r="I12" s="47">
        <v>4022.5</v>
      </c>
      <c r="J12" s="47">
        <v>1700</v>
      </c>
      <c r="K12" s="47">
        <v>487</v>
      </c>
      <c r="L12" s="47">
        <v>2209.55</v>
      </c>
      <c r="M12" s="47">
        <v>0</v>
      </c>
      <c r="N12" s="47">
        <f t="shared" si="3"/>
        <v>1943.3999999999999</v>
      </c>
      <c r="O12" s="47">
        <f t="shared" si="4"/>
        <v>11528.49</v>
      </c>
      <c r="P12" s="48">
        <f t="shared" si="5"/>
        <v>1427.5100000000002</v>
      </c>
      <c r="Q12" s="49">
        <v>0</v>
      </c>
    </row>
    <row r="13" spans="1:17" ht="12.75">
      <c r="A13" s="42" t="s">
        <v>44</v>
      </c>
      <c r="B13" s="43"/>
      <c r="C13" s="44"/>
      <c r="D13" s="45">
        <f>1619+717.6+1984.2+4402.83</f>
        <v>8723.630000000001</v>
      </c>
      <c r="E13" s="45">
        <f>1200+476.4+1322.8+2935.2</f>
        <v>5934.4</v>
      </c>
      <c r="F13" s="45">
        <f t="shared" si="0"/>
        <v>14658.03</v>
      </c>
      <c r="G13" s="46">
        <f t="shared" si="1"/>
        <v>439.7409</v>
      </c>
      <c r="H13" s="46">
        <f t="shared" si="2"/>
        <v>879.4818</v>
      </c>
      <c r="I13" s="47">
        <v>4022.5</v>
      </c>
      <c r="J13" s="47">
        <v>1700</v>
      </c>
      <c r="K13" s="47">
        <v>776</v>
      </c>
      <c r="L13" s="47">
        <v>2209.55</v>
      </c>
      <c r="M13" s="47">
        <v>0</v>
      </c>
      <c r="N13" s="47">
        <f t="shared" si="3"/>
        <v>2198.7045</v>
      </c>
      <c r="O13" s="47">
        <f t="shared" si="4"/>
        <v>12225.977200000001</v>
      </c>
      <c r="P13" s="48">
        <f t="shared" si="5"/>
        <v>2432.0527999999995</v>
      </c>
      <c r="Q13" s="49">
        <v>0</v>
      </c>
    </row>
    <row r="14" spans="1:17" ht="12.75">
      <c r="A14" s="42" t="s">
        <v>23</v>
      </c>
      <c r="B14" s="43"/>
      <c r="C14" s="44"/>
      <c r="D14" s="45">
        <f>3360.4+979.2+7898.33</f>
        <v>12237.93</v>
      </c>
      <c r="E14" s="45">
        <f>2442.83+652.8+5431.6</f>
        <v>8527.23</v>
      </c>
      <c r="F14" s="45">
        <f t="shared" si="0"/>
        <v>20765.16</v>
      </c>
      <c r="G14" s="46">
        <f t="shared" si="1"/>
        <v>622.9548</v>
      </c>
      <c r="H14" s="46">
        <f t="shared" si="2"/>
        <v>1245.9096</v>
      </c>
      <c r="I14" s="47">
        <v>4022.5</v>
      </c>
      <c r="J14" s="47">
        <v>500</v>
      </c>
      <c r="K14" s="47">
        <v>0</v>
      </c>
      <c r="L14" s="47">
        <v>2209.55</v>
      </c>
      <c r="M14" s="47">
        <v>0</v>
      </c>
      <c r="N14" s="47">
        <f t="shared" si="3"/>
        <v>3114.774</v>
      </c>
      <c r="O14" s="47">
        <f t="shared" si="4"/>
        <v>11715.688400000001</v>
      </c>
      <c r="P14" s="48">
        <f t="shared" si="5"/>
        <v>9049.471599999999</v>
      </c>
      <c r="Q14" s="49">
        <v>0</v>
      </c>
    </row>
    <row r="15" spans="1:17" ht="12.75">
      <c r="A15" s="42" t="s">
        <v>29</v>
      </c>
      <c r="B15" s="43"/>
      <c r="C15" s="44"/>
      <c r="D15" s="45">
        <f>3783.6+1660.2+7440.5</f>
        <v>12884.3</v>
      </c>
      <c r="E15" s="45">
        <f>2522.4+952.8+5127.2</f>
        <v>8602.4</v>
      </c>
      <c r="F15" s="45">
        <f t="shared" si="0"/>
        <v>21486.699999999997</v>
      </c>
      <c r="G15" s="46">
        <f t="shared" si="1"/>
        <v>644.6009999999999</v>
      </c>
      <c r="H15" s="46">
        <f t="shared" si="2"/>
        <v>1289.2019999999998</v>
      </c>
      <c r="I15" s="47">
        <v>4022.5</v>
      </c>
      <c r="J15" s="47">
        <v>500</v>
      </c>
      <c r="K15" s="47">
        <v>0</v>
      </c>
      <c r="L15" s="47">
        <v>2209.55</v>
      </c>
      <c r="M15" s="47">
        <v>0</v>
      </c>
      <c r="N15" s="47">
        <f t="shared" si="3"/>
        <v>3223.0049999999997</v>
      </c>
      <c r="O15" s="47">
        <f t="shared" si="4"/>
        <v>11888.857999999998</v>
      </c>
      <c r="P15" s="48">
        <f t="shared" si="5"/>
        <v>9597.841999999999</v>
      </c>
      <c r="Q15" s="49">
        <v>0</v>
      </c>
    </row>
    <row r="16" spans="1:17" ht="12.75">
      <c r="A16" s="42" t="s">
        <v>31</v>
      </c>
      <c r="B16" s="43"/>
      <c r="C16" s="44"/>
      <c r="D16" s="45">
        <f>4071.8+681+8240.47</f>
        <v>12993.27</v>
      </c>
      <c r="E16" s="45">
        <f>2790.9+454+4599.22</f>
        <v>7844.120000000001</v>
      </c>
      <c r="F16" s="45">
        <f t="shared" si="0"/>
        <v>20837.39</v>
      </c>
      <c r="G16" s="46">
        <f t="shared" si="1"/>
        <v>625.1216999999999</v>
      </c>
      <c r="H16" s="46">
        <f t="shared" si="2"/>
        <v>1250.2433999999998</v>
      </c>
      <c r="I16" s="47">
        <v>4022.5</v>
      </c>
      <c r="J16" s="47">
        <v>500</v>
      </c>
      <c r="K16" s="47">
        <v>0</v>
      </c>
      <c r="L16" s="47">
        <v>2209.55</v>
      </c>
      <c r="M16" s="47">
        <v>0</v>
      </c>
      <c r="N16" s="47">
        <f t="shared" si="3"/>
        <v>3125.6085</v>
      </c>
      <c r="O16" s="47">
        <f t="shared" si="4"/>
        <v>11733.0236</v>
      </c>
      <c r="P16" s="48">
        <f t="shared" si="5"/>
        <v>9104.366399999999</v>
      </c>
      <c r="Q16" s="49">
        <v>0</v>
      </c>
    </row>
    <row r="17" spans="1:17" ht="12.75">
      <c r="A17" s="42" t="s">
        <v>35</v>
      </c>
      <c r="B17" s="43"/>
      <c r="C17" s="44"/>
      <c r="D17" s="45">
        <f>5079.2+6071.4</f>
        <v>11150.599999999999</v>
      </c>
      <c r="E17" s="45">
        <f>4052.8+3811.2</f>
        <v>7864</v>
      </c>
      <c r="F17" s="45">
        <f t="shared" si="0"/>
        <v>19014.6</v>
      </c>
      <c r="G17" s="46">
        <f t="shared" si="1"/>
        <v>570.438</v>
      </c>
      <c r="H17" s="46">
        <f t="shared" si="2"/>
        <v>1140.876</v>
      </c>
      <c r="I17" s="47">
        <v>4022.5</v>
      </c>
      <c r="J17" s="47">
        <v>500</v>
      </c>
      <c r="K17" s="47">
        <v>0</v>
      </c>
      <c r="L17" s="47">
        <v>2209.55</v>
      </c>
      <c r="M17" s="47">
        <v>250</v>
      </c>
      <c r="N17" s="47">
        <f t="shared" si="3"/>
        <v>2852.1899999999996</v>
      </c>
      <c r="O17" s="47">
        <f t="shared" si="4"/>
        <v>11545.554</v>
      </c>
      <c r="P17" s="48">
        <f t="shared" si="5"/>
        <v>7469.0459999999985</v>
      </c>
      <c r="Q17" s="49">
        <v>642.87</v>
      </c>
    </row>
    <row r="18" spans="1:17" ht="12.75">
      <c r="A18" s="42" t="s">
        <v>37</v>
      </c>
      <c r="B18" s="43"/>
      <c r="C18" s="44"/>
      <c r="D18" s="45">
        <f>6580.3+5290.2</f>
        <v>11870.5</v>
      </c>
      <c r="E18" s="45">
        <f>3438.8+3528.8</f>
        <v>6967.6</v>
      </c>
      <c r="F18" s="45">
        <f t="shared" si="0"/>
        <v>18838.1</v>
      </c>
      <c r="G18" s="46">
        <f t="shared" si="1"/>
        <v>565.1429999999999</v>
      </c>
      <c r="H18" s="46">
        <f t="shared" si="2"/>
        <v>1130.2859999999998</v>
      </c>
      <c r="I18" s="47">
        <v>4022.5</v>
      </c>
      <c r="J18" s="47">
        <v>500</v>
      </c>
      <c r="K18" s="47">
        <f>1133+644+832+11756</f>
        <v>14365</v>
      </c>
      <c r="L18" s="47">
        <v>2209.55</v>
      </c>
      <c r="M18" s="3">
        <v>0</v>
      </c>
      <c r="N18" s="47">
        <f t="shared" si="3"/>
        <v>2825.7149999999997</v>
      </c>
      <c r="O18" s="47">
        <f t="shared" si="4"/>
        <v>25618.194</v>
      </c>
      <c r="P18" s="48">
        <f t="shared" si="5"/>
        <v>-6780.094000000001</v>
      </c>
      <c r="Q18" s="49">
        <v>0</v>
      </c>
    </row>
    <row r="19" spans="1:17" ht="12.75">
      <c r="A19" s="42" t="s">
        <v>38</v>
      </c>
      <c r="B19" s="43"/>
      <c r="C19" s="44"/>
      <c r="D19" s="45">
        <f>5963.2+6835.99</f>
        <v>12799.189999999999</v>
      </c>
      <c r="E19" s="45">
        <f>9232.9+4724.6</f>
        <v>13957.5</v>
      </c>
      <c r="F19" s="45">
        <f t="shared" si="0"/>
        <v>26756.69</v>
      </c>
      <c r="G19" s="46">
        <f t="shared" si="1"/>
        <v>802.7007</v>
      </c>
      <c r="H19" s="46">
        <f t="shared" si="2"/>
        <v>1605.4014</v>
      </c>
      <c r="I19" s="47">
        <v>4022.5</v>
      </c>
      <c r="J19" s="47">
        <v>1700</v>
      </c>
      <c r="K19" s="47">
        <v>0</v>
      </c>
      <c r="L19" s="47">
        <v>2209.55</v>
      </c>
      <c r="M19" s="47">
        <v>0</v>
      </c>
      <c r="N19" s="47">
        <f t="shared" si="3"/>
        <v>4013.5035</v>
      </c>
      <c r="O19" s="47">
        <f t="shared" si="4"/>
        <v>14353.655599999998</v>
      </c>
      <c r="P19" s="48">
        <f t="shared" si="5"/>
        <v>12403.0344</v>
      </c>
      <c r="Q19" s="49">
        <v>17208</v>
      </c>
    </row>
    <row r="20" spans="1:17" ht="12.75">
      <c r="A20" s="42" t="s">
        <v>40</v>
      </c>
      <c r="B20" s="43"/>
      <c r="C20" s="44"/>
      <c r="D20" s="45">
        <f>7060.94+4824.51</f>
        <v>11885.45</v>
      </c>
      <c r="E20" s="45">
        <f>3464.4+3216</f>
        <v>6680.4</v>
      </c>
      <c r="F20" s="45">
        <f t="shared" si="0"/>
        <v>18565.85</v>
      </c>
      <c r="G20" s="46">
        <f t="shared" si="1"/>
        <v>556.9754999999999</v>
      </c>
      <c r="H20" s="46">
        <f t="shared" si="2"/>
        <v>1113.9509999999998</v>
      </c>
      <c r="I20" s="47">
        <v>4022.5</v>
      </c>
      <c r="J20" s="47">
        <v>1700</v>
      </c>
      <c r="K20" s="47">
        <v>0</v>
      </c>
      <c r="L20" s="47">
        <v>2209.55</v>
      </c>
      <c r="M20" s="47">
        <f>8366+1912.68</f>
        <v>10278.68</v>
      </c>
      <c r="N20" s="47">
        <f t="shared" si="3"/>
        <v>2784.8774999999996</v>
      </c>
      <c r="O20" s="47">
        <f t="shared" si="4"/>
        <v>22666.534</v>
      </c>
      <c r="P20" s="48">
        <f t="shared" si="5"/>
        <v>-4100.684000000001</v>
      </c>
      <c r="Q20" s="49">
        <v>0</v>
      </c>
    </row>
    <row r="21" spans="1:17" ht="12.75">
      <c r="A21" s="42" t="s">
        <v>41</v>
      </c>
      <c r="B21" s="43"/>
      <c r="C21" s="44"/>
      <c r="D21" s="45">
        <f>7611+5019.98</f>
        <v>12630.98</v>
      </c>
      <c r="E21" s="45">
        <f>5074+3209.5</f>
        <v>8283.5</v>
      </c>
      <c r="F21" s="45">
        <f t="shared" si="0"/>
        <v>20914.48</v>
      </c>
      <c r="G21" s="46">
        <f t="shared" si="1"/>
        <v>627.4344</v>
      </c>
      <c r="H21" s="46">
        <f t="shared" si="2"/>
        <v>1254.8688</v>
      </c>
      <c r="I21" s="47">
        <v>4022.5</v>
      </c>
      <c r="J21" s="47">
        <v>1700</v>
      </c>
      <c r="K21" s="47">
        <v>0</v>
      </c>
      <c r="L21" s="47">
        <v>2209.55</v>
      </c>
      <c r="M21" s="47">
        <v>0</v>
      </c>
      <c r="N21" s="47">
        <f t="shared" si="3"/>
        <v>3137.172</v>
      </c>
      <c r="O21" s="47">
        <f t="shared" si="4"/>
        <v>12951.525200000002</v>
      </c>
      <c r="P21" s="48">
        <f t="shared" si="5"/>
        <v>7962.954799999998</v>
      </c>
      <c r="Q21" s="49">
        <f>478+1056</f>
        <v>1534</v>
      </c>
    </row>
    <row r="22" spans="1:17" ht="12.75">
      <c r="A22" s="50" t="s">
        <v>45</v>
      </c>
      <c r="B22" s="51"/>
      <c r="C22" s="52"/>
      <c r="D22" s="45">
        <f>900+900+900+900</f>
        <v>3600</v>
      </c>
      <c r="E22" s="45">
        <v>0</v>
      </c>
      <c r="F22" s="45">
        <f t="shared" si="0"/>
        <v>3600</v>
      </c>
      <c r="G22" s="46">
        <v>0</v>
      </c>
      <c r="H22" s="46">
        <f t="shared" si="2"/>
        <v>216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540</v>
      </c>
      <c r="O22" s="47">
        <f t="shared" si="4"/>
        <v>756</v>
      </c>
      <c r="P22" s="48">
        <f t="shared" si="5"/>
        <v>2844</v>
      </c>
      <c r="Q22" s="49">
        <v>0</v>
      </c>
    </row>
    <row r="23" spans="1:17" ht="12.75">
      <c r="A23" s="49" t="s">
        <v>21</v>
      </c>
      <c r="B23" s="49"/>
      <c r="C23" s="49"/>
      <c r="D23" s="9">
        <f>SUM(D10:D22)</f>
        <v>138236.25</v>
      </c>
      <c r="E23" s="9">
        <f>SUM(E10:E22)</f>
        <v>93813.13999999998</v>
      </c>
      <c r="F23" s="10">
        <f>SUM(F9:F22)</f>
        <v>142121.26</v>
      </c>
      <c r="G23" s="9">
        <f aca="true" t="shared" si="6" ref="G23:O23">SUM(G10:G22)</f>
        <v>6853.481699999999</v>
      </c>
      <c r="H23" s="9">
        <f t="shared" si="6"/>
        <v>13922.963399999999</v>
      </c>
      <c r="I23" s="9">
        <f t="shared" si="6"/>
        <v>48270</v>
      </c>
      <c r="J23" s="9">
        <f t="shared" si="6"/>
        <v>14400</v>
      </c>
      <c r="K23" s="9">
        <f t="shared" si="6"/>
        <v>16004</v>
      </c>
      <c r="L23" s="9">
        <f t="shared" si="6"/>
        <v>26514.599999999995</v>
      </c>
      <c r="M23" s="5">
        <f t="shared" si="6"/>
        <v>10528.68</v>
      </c>
      <c r="N23" s="9">
        <f t="shared" si="6"/>
        <v>34807.4085</v>
      </c>
      <c r="O23" s="9">
        <f t="shared" si="6"/>
        <v>171301.13359999997</v>
      </c>
      <c r="P23" s="53">
        <f>F23-O23</f>
        <v>-29179.873599999963</v>
      </c>
      <c r="Q23" s="42">
        <f>SUM(Q9:Q22)</f>
        <v>25392.3</v>
      </c>
    </row>
    <row r="24" spans="1:17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4">
        <f>Q23*0.91</f>
        <v>23106.993</v>
      </c>
    </row>
    <row r="25" spans="4:17" ht="12.75">
      <c r="D25" t="s">
        <v>35</v>
      </c>
      <c r="E25" t="s">
        <v>58</v>
      </c>
      <c r="F25" t="s">
        <v>59</v>
      </c>
      <c r="N25" t="s">
        <v>60</v>
      </c>
      <c r="Q25" s="8">
        <v>21510</v>
      </c>
    </row>
    <row r="26" spans="4:17" ht="12.75">
      <c r="D26" t="s">
        <v>40</v>
      </c>
      <c r="E26" s="1" t="s">
        <v>62</v>
      </c>
      <c r="F26" t="s">
        <v>63</v>
      </c>
      <c r="N26" t="s">
        <v>37</v>
      </c>
      <c r="O26" t="s">
        <v>66</v>
      </c>
      <c r="Q26" s="56">
        <v>1133</v>
      </c>
    </row>
    <row r="27" spans="5:17" ht="12.75">
      <c r="E27" t="s">
        <v>64</v>
      </c>
      <c r="F27" t="s">
        <v>65</v>
      </c>
      <c r="Q27" s="57">
        <f>SUM(Q25:Q26)</f>
        <v>22643</v>
      </c>
    </row>
    <row r="28" spans="16:17" ht="12.75">
      <c r="P28" s="8" t="s">
        <v>61</v>
      </c>
      <c r="Q28" s="58">
        <f>Q24-Q27</f>
        <v>463.9929999999986</v>
      </c>
    </row>
    <row r="31" spans="12:14" ht="12.75">
      <c r="L31" s="8" t="s">
        <v>67</v>
      </c>
      <c r="M31" s="8"/>
      <c r="N31" s="59">
        <f>P23+Q28</f>
        <v>-28715.880599999964</v>
      </c>
    </row>
    <row r="34" ht="12.75">
      <c r="P34" s="1"/>
    </row>
    <row r="35" spans="4:17" ht="12.75">
      <c r="D35" s="69" t="s">
        <v>30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4:17" ht="12.75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4:17" ht="12.7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4:17" ht="12.75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41" spans="1:17" ht="12.75">
      <c r="A41" s="71" t="s">
        <v>51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1"/>
    </row>
    <row r="42" spans="1:17" ht="12.75">
      <c r="A42" s="66" t="s">
        <v>24</v>
      </c>
      <c r="B42" s="67"/>
      <c r="C42" s="68"/>
      <c r="D42" s="66"/>
      <c r="E42" s="67"/>
      <c r="F42" s="67"/>
      <c r="G42" s="67"/>
      <c r="H42" s="67"/>
      <c r="I42" s="67"/>
      <c r="J42" s="67"/>
      <c r="K42" s="67"/>
      <c r="L42" s="67"/>
      <c r="M42" s="68"/>
      <c r="N42" s="2" t="s">
        <v>25</v>
      </c>
      <c r="O42" s="2" t="s">
        <v>26</v>
      </c>
      <c r="P42" s="77" t="s">
        <v>49</v>
      </c>
      <c r="Q42" s="78"/>
    </row>
    <row r="43" spans="1:17" ht="12.75">
      <c r="A43" s="72" t="s">
        <v>17</v>
      </c>
      <c r="B43" s="73"/>
      <c r="C43" s="74"/>
      <c r="D43" s="63" t="s">
        <v>47</v>
      </c>
      <c r="E43" s="64"/>
      <c r="F43" s="64"/>
      <c r="G43" s="64"/>
      <c r="H43" s="64"/>
      <c r="I43" s="64"/>
      <c r="J43" s="64"/>
      <c r="K43" s="64"/>
      <c r="L43" s="64"/>
      <c r="M43" s="65"/>
      <c r="N43" s="13" t="s">
        <v>39</v>
      </c>
      <c r="O43" s="2">
        <v>0.01</v>
      </c>
      <c r="P43" s="75" t="s">
        <v>43</v>
      </c>
      <c r="Q43" s="76"/>
    </row>
    <row r="44" spans="1:17" ht="12.75">
      <c r="A44" s="4" t="s">
        <v>28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7" t="s">
        <v>50</v>
      </c>
      <c r="O44" s="87"/>
      <c r="P44" s="87"/>
      <c r="Q44" s="12">
        <v>0.376</v>
      </c>
    </row>
    <row r="45" spans="1:17" ht="12.75">
      <c r="A45" s="72" t="s">
        <v>18</v>
      </c>
      <c r="B45" s="73"/>
      <c r="C45" s="74"/>
      <c r="D45" s="63" t="s">
        <v>52</v>
      </c>
      <c r="E45" s="64"/>
      <c r="F45" s="64"/>
      <c r="G45" s="64"/>
      <c r="H45" s="64"/>
      <c r="I45" s="64"/>
      <c r="J45" s="64"/>
      <c r="K45" s="64"/>
      <c r="L45" s="64"/>
      <c r="M45" s="65"/>
      <c r="N45" s="13" t="s">
        <v>36</v>
      </c>
      <c r="O45" s="2">
        <v>0.009</v>
      </c>
      <c r="P45" s="75"/>
      <c r="Q45" s="76"/>
    </row>
    <row r="46" spans="1:17" ht="12.75">
      <c r="A46" s="14" t="s">
        <v>28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86" t="s">
        <v>50</v>
      </c>
      <c r="O46" s="86"/>
      <c r="P46" s="86"/>
      <c r="Q46" s="17">
        <v>0.487</v>
      </c>
    </row>
    <row r="47" spans="1:17" ht="12.75">
      <c r="A47" s="72" t="s">
        <v>44</v>
      </c>
      <c r="B47" s="73"/>
      <c r="C47" s="74"/>
      <c r="D47" s="63" t="s">
        <v>53</v>
      </c>
      <c r="E47" s="64"/>
      <c r="F47" s="64"/>
      <c r="G47" s="64"/>
      <c r="H47" s="64"/>
      <c r="I47" s="64"/>
      <c r="J47" s="64"/>
      <c r="K47" s="64"/>
      <c r="L47" s="64"/>
      <c r="M47" s="65"/>
      <c r="N47" s="13" t="s">
        <v>42</v>
      </c>
      <c r="O47" s="2">
        <v>0.08</v>
      </c>
      <c r="P47" s="75" t="s">
        <v>43</v>
      </c>
      <c r="Q47" s="76"/>
    </row>
    <row r="48" spans="1:17" ht="12.75">
      <c r="A48" s="18" t="s">
        <v>28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85" t="s">
        <v>50</v>
      </c>
      <c r="O48" s="85"/>
      <c r="P48" s="85"/>
      <c r="Q48" s="21">
        <v>0.776</v>
      </c>
    </row>
    <row r="49" spans="1:17" ht="28.5" customHeight="1">
      <c r="A49" s="72" t="s">
        <v>37</v>
      </c>
      <c r="B49" s="73"/>
      <c r="C49" s="74"/>
      <c r="D49" s="60" t="s">
        <v>55</v>
      </c>
      <c r="E49" s="61"/>
      <c r="F49" s="61"/>
      <c r="G49" s="61"/>
      <c r="H49" s="61"/>
      <c r="I49" s="61"/>
      <c r="J49" s="61"/>
      <c r="K49" s="61"/>
      <c r="L49" s="61"/>
      <c r="M49" s="62"/>
      <c r="N49" s="13" t="s">
        <v>56</v>
      </c>
      <c r="O49" s="2">
        <v>1</v>
      </c>
      <c r="P49" s="75" t="s">
        <v>54</v>
      </c>
      <c r="Q49" s="76"/>
    </row>
    <row r="50" spans="1:17" ht="12.75">
      <c r="A50" s="22" t="s">
        <v>28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70" t="s">
        <v>50</v>
      </c>
      <c r="O50" s="70"/>
      <c r="P50" s="70"/>
      <c r="Q50" s="25">
        <v>1.133</v>
      </c>
    </row>
    <row r="51" spans="1:17" ht="12.75">
      <c r="A51" s="72" t="s">
        <v>37</v>
      </c>
      <c r="B51" s="73"/>
      <c r="C51" s="74"/>
      <c r="D51" s="60" t="s">
        <v>57</v>
      </c>
      <c r="E51" s="61"/>
      <c r="F51" s="61"/>
      <c r="G51" s="61"/>
      <c r="H51" s="61"/>
      <c r="I51" s="61"/>
      <c r="J51" s="61"/>
      <c r="K51" s="61"/>
      <c r="L51" s="61"/>
      <c r="M51" s="62"/>
      <c r="N51" s="13" t="s">
        <v>36</v>
      </c>
      <c r="O51" s="2">
        <v>3</v>
      </c>
      <c r="P51" s="75"/>
      <c r="Q51" s="76"/>
    </row>
    <row r="52" spans="1:17" ht="12.75">
      <c r="A52" s="22" t="s">
        <v>28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70" t="s">
        <v>50</v>
      </c>
      <c r="O52" s="70"/>
      <c r="P52" s="70"/>
      <c r="Q52" s="25">
        <v>0.644</v>
      </c>
    </row>
    <row r="53" spans="1:17" ht="12.75">
      <c r="A53" s="72" t="s">
        <v>37</v>
      </c>
      <c r="B53" s="73"/>
      <c r="C53" s="74"/>
      <c r="D53" s="60" t="s">
        <v>53</v>
      </c>
      <c r="E53" s="61"/>
      <c r="F53" s="61"/>
      <c r="G53" s="61"/>
      <c r="H53" s="61"/>
      <c r="I53" s="61"/>
      <c r="J53" s="61"/>
      <c r="K53" s="61"/>
      <c r="L53" s="61"/>
      <c r="M53" s="62"/>
      <c r="N53" s="13" t="s">
        <v>42</v>
      </c>
      <c r="O53" s="2">
        <v>0.08</v>
      </c>
      <c r="P53" s="75" t="s">
        <v>43</v>
      </c>
      <c r="Q53" s="76"/>
    </row>
    <row r="54" spans="1:17" ht="12.75">
      <c r="A54" s="22" t="s">
        <v>28</v>
      </c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0" t="s">
        <v>50</v>
      </c>
      <c r="O54" s="70"/>
      <c r="P54" s="70"/>
      <c r="Q54" s="25">
        <v>0.832</v>
      </c>
    </row>
    <row r="55" spans="1:17" ht="27" customHeight="1">
      <c r="A55" s="72" t="s">
        <v>37</v>
      </c>
      <c r="B55" s="73"/>
      <c r="C55" s="74"/>
      <c r="D55" s="60" t="s">
        <v>46</v>
      </c>
      <c r="E55" s="61"/>
      <c r="F55" s="61"/>
      <c r="G55" s="61"/>
      <c r="H55" s="61"/>
      <c r="I55" s="61"/>
      <c r="J55" s="61"/>
      <c r="K55" s="61"/>
      <c r="L55" s="61"/>
      <c r="M55" s="62"/>
      <c r="N55" s="13" t="s">
        <v>42</v>
      </c>
      <c r="O55" s="2">
        <v>4</v>
      </c>
      <c r="P55" s="75"/>
      <c r="Q55" s="76"/>
    </row>
    <row r="56" spans="1:17" ht="12.75">
      <c r="A56" s="22" t="s">
        <v>28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0" t="s">
        <v>50</v>
      </c>
      <c r="O56" s="70"/>
      <c r="P56" s="70"/>
      <c r="Q56" s="25">
        <v>11.756</v>
      </c>
    </row>
  </sheetData>
  <sheetProtection/>
  <mergeCells count="38">
    <mergeCell ref="A55:C55"/>
    <mergeCell ref="D55:M55"/>
    <mergeCell ref="P55:Q55"/>
    <mergeCell ref="N56:P56"/>
    <mergeCell ref="A53:C53"/>
    <mergeCell ref="D53:M53"/>
    <mergeCell ref="P53:Q53"/>
    <mergeCell ref="N54:P54"/>
    <mergeCell ref="A49:C49"/>
    <mergeCell ref="D49:M49"/>
    <mergeCell ref="P49:Q49"/>
    <mergeCell ref="N50:P50"/>
    <mergeCell ref="A51:C51"/>
    <mergeCell ref="D51:M51"/>
    <mergeCell ref="P51:Q51"/>
    <mergeCell ref="A47:C47"/>
    <mergeCell ref="D47:M47"/>
    <mergeCell ref="P47:Q47"/>
    <mergeCell ref="N48:P48"/>
    <mergeCell ref="N46:P46"/>
    <mergeCell ref="N44:P44"/>
    <mergeCell ref="D43:M43"/>
    <mergeCell ref="A6:P6"/>
    <mergeCell ref="D7:F7"/>
    <mergeCell ref="H7:H8"/>
    <mergeCell ref="L7:M7"/>
    <mergeCell ref="O7:O8"/>
    <mergeCell ref="D35:Q35"/>
    <mergeCell ref="N52:P52"/>
    <mergeCell ref="A41:P41"/>
    <mergeCell ref="A42:C42"/>
    <mergeCell ref="A43:C43"/>
    <mergeCell ref="A45:C45"/>
    <mergeCell ref="D45:M45"/>
    <mergeCell ref="P45:Q45"/>
    <mergeCell ref="P42:Q42"/>
    <mergeCell ref="P43:Q43"/>
    <mergeCell ref="D42:M42"/>
  </mergeCells>
  <printOptions/>
  <pageMargins left="0.25" right="0.0625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2014-11-28T04:23:09Z</cp:lastPrinted>
  <dcterms:created xsi:type="dcterms:W3CDTF">2007-02-04T12:22:59Z</dcterms:created>
  <dcterms:modified xsi:type="dcterms:W3CDTF">2015-02-09T11:00:33Z</dcterms:modified>
  <cp:category/>
  <cp:version/>
  <cp:contentType/>
  <cp:contentStatus/>
</cp:coreProperties>
</file>