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420" windowWidth="19320" windowHeight="9270"/>
  </bookViews>
  <sheets>
    <sheet name="2014" sheetId="3" r:id="rId1"/>
  </sheets>
  <definedNames>
    <definedName name="_xlnm.Print_Area" localSheetId="0">'2014'!$A$1:$P$34</definedName>
  </definedNames>
  <calcPr calcId="145621" refMode="R1C1"/>
</workbook>
</file>

<file path=xl/calcChain.xml><?xml version="1.0" encoding="utf-8"?>
<calcChain xmlns="http://schemas.openxmlformats.org/spreadsheetml/2006/main">
  <c r="D19" i="3" l="1"/>
  <c r="E19" i="3"/>
  <c r="F19" i="3" s="1"/>
  <c r="H19" i="3" l="1"/>
  <c r="G19" i="3"/>
  <c r="O19" i="3" s="1"/>
  <c r="P19" i="3" s="1"/>
  <c r="N19" i="3"/>
  <c r="L21" i="3"/>
  <c r="J21" i="3"/>
  <c r="I21" i="3"/>
  <c r="D20" i="3" l="1"/>
  <c r="K18" i="3" l="1"/>
  <c r="D18" i="3" l="1"/>
  <c r="E18" i="3"/>
  <c r="F18" i="3" l="1"/>
  <c r="G18" i="3" s="1"/>
  <c r="M15" i="3"/>
  <c r="M17" i="3"/>
  <c r="N18" i="3" l="1"/>
  <c r="H18" i="3"/>
  <c r="K17" i="3"/>
  <c r="O18" i="3" l="1"/>
  <c r="P18" i="3" s="1"/>
  <c r="D17" i="3"/>
  <c r="E17" i="3"/>
  <c r="F17" i="3" l="1"/>
  <c r="G17" i="3" s="1"/>
  <c r="D16" i="3"/>
  <c r="E16" i="3"/>
  <c r="N17" i="3" l="1"/>
  <c r="H17" i="3"/>
  <c r="F16" i="3"/>
  <c r="G16" i="3" s="1"/>
  <c r="K14" i="3"/>
  <c r="O17" i="3" l="1"/>
  <c r="P17" i="3" s="1"/>
  <c r="N16" i="3"/>
  <c r="H16" i="3"/>
  <c r="D15" i="3"/>
  <c r="E15" i="3"/>
  <c r="O16" i="3" l="1"/>
  <c r="P16" i="3" s="1"/>
  <c r="F15" i="3"/>
  <c r="G15" i="3" s="1"/>
  <c r="N15" i="3" l="1"/>
  <c r="H15" i="3"/>
  <c r="M14" i="3"/>
  <c r="O15" i="3" l="1"/>
  <c r="P15" i="3" s="1"/>
  <c r="D14" i="3"/>
  <c r="E14" i="3"/>
  <c r="F14" i="3" l="1"/>
  <c r="G14" i="3" s="1"/>
  <c r="M13" i="3"/>
  <c r="M21" i="3" s="1"/>
  <c r="N14" i="3" l="1"/>
  <c r="H14" i="3"/>
  <c r="E13" i="3"/>
  <c r="D13" i="3"/>
  <c r="O14" i="3" l="1"/>
  <c r="P14" i="3" s="1"/>
  <c r="F13" i="3"/>
  <c r="H13" i="3" s="1"/>
  <c r="F20" i="3"/>
  <c r="H20" i="3" s="1"/>
  <c r="G13" i="3" l="1"/>
  <c r="N13" i="3"/>
  <c r="N20" i="3"/>
  <c r="O20" i="3" s="1"/>
  <c r="P20" i="3" s="1"/>
  <c r="D12" i="3"/>
  <c r="E12" i="3"/>
  <c r="O13" i="3" l="1"/>
  <c r="P13" i="3" s="1"/>
  <c r="F12" i="3"/>
  <c r="G12" i="3" s="1"/>
  <c r="K11" i="3"/>
  <c r="K21" i="3" s="1"/>
  <c r="N12" i="3" l="1"/>
  <c r="H12" i="3"/>
  <c r="D11" i="3"/>
  <c r="E11" i="3"/>
  <c r="O12" i="3" l="1"/>
  <c r="P12" i="3" s="1"/>
  <c r="F11" i="3"/>
  <c r="G11" i="3" s="1"/>
  <c r="E10" i="3"/>
  <c r="D10" i="3"/>
  <c r="N11" i="3" l="1"/>
  <c r="H11" i="3"/>
  <c r="F10" i="3"/>
  <c r="H10" i="3" s="1"/>
  <c r="O11" i="3" l="1"/>
  <c r="P11" i="3" s="1"/>
  <c r="N10" i="3"/>
  <c r="G10" i="3"/>
  <c r="E9" i="3"/>
  <c r="D9" i="3"/>
  <c r="O10" i="3" l="1"/>
  <c r="P10" i="3" s="1"/>
  <c r="F9" i="3"/>
  <c r="N9" i="3" s="1"/>
  <c r="E8" i="3"/>
  <c r="E21" i="3" s="1"/>
  <c r="D8" i="3"/>
  <c r="D21" i="3" s="1"/>
  <c r="H9" i="3" l="1"/>
  <c r="G9" i="3"/>
  <c r="F8" i="3"/>
  <c r="F21" i="3" s="1"/>
  <c r="O9" i="3" l="1"/>
  <c r="P9" i="3" s="1"/>
  <c r="G8" i="3"/>
  <c r="G21" i="3" s="1"/>
  <c r="N8" i="3"/>
  <c r="N21" i="3" s="1"/>
  <c r="H8" i="3"/>
  <c r="H21" i="3" s="1"/>
  <c r="O8" i="3" l="1"/>
  <c r="O21" i="3" s="1"/>
  <c r="P21" i="3" l="1"/>
  <c r="P8" i="3"/>
</calcChain>
</file>

<file path=xl/comments1.xml><?xml version="1.0" encoding="utf-8"?>
<comments xmlns="http://schemas.openxmlformats.org/spreadsheetml/2006/main">
  <authors>
    <author>User</author>
  </authors>
  <commentList>
    <comment ref="M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ремонт лавочки-1700р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1510р-краска+з/п газовая труба+300р забили окна в подвале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1884р-дезинсекция</t>
        </r>
      </text>
    </comment>
    <comment ref="M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951,94-материалы по счету</t>
        </r>
      </text>
    </comment>
  </commentList>
</comments>
</file>

<file path=xl/sharedStrings.xml><?xml version="1.0" encoding="utf-8"?>
<sst xmlns="http://schemas.openxmlformats.org/spreadsheetml/2006/main" count="142" uniqueCount="82">
  <si>
    <t>Площадь</t>
  </si>
  <si>
    <t xml:space="preserve">Кол-во </t>
  </si>
  <si>
    <t xml:space="preserve">Поступило </t>
  </si>
  <si>
    <t xml:space="preserve">Оплата </t>
  </si>
  <si>
    <t>Налог</t>
  </si>
  <si>
    <t>Уборка</t>
  </si>
  <si>
    <t>Ремонт</t>
  </si>
  <si>
    <t>Содержание</t>
  </si>
  <si>
    <t>Расходы</t>
  </si>
  <si>
    <t xml:space="preserve">Остаток </t>
  </si>
  <si>
    <t>квар.</t>
  </si>
  <si>
    <t>содержание</t>
  </si>
  <si>
    <t>ремонт</t>
  </si>
  <si>
    <t>итого</t>
  </si>
  <si>
    <t>ЕРКЦ</t>
  </si>
  <si>
    <t>тер.</t>
  </si>
  <si>
    <t xml:space="preserve">сметы </t>
  </si>
  <si>
    <t>договор ав.</t>
  </si>
  <si>
    <t xml:space="preserve">Разное </t>
  </si>
  <si>
    <t xml:space="preserve">эксплуатац. </t>
  </si>
  <si>
    <t>на конец</t>
  </si>
  <si>
    <t>Никишина И.М.</t>
  </si>
  <si>
    <t xml:space="preserve"> Ген. директор  ООО " Георгиевск -ЖЭУ"</t>
  </si>
  <si>
    <t>Месяц</t>
  </si>
  <si>
    <t>ед. изм.</t>
  </si>
  <si>
    <t>кол-во</t>
  </si>
  <si>
    <t>ИТОГО</t>
  </si>
  <si>
    <t>март</t>
  </si>
  <si>
    <t>февраль</t>
  </si>
  <si>
    <t>тыс.руб.</t>
  </si>
  <si>
    <t>май</t>
  </si>
  <si>
    <t>Очистка канализационной сети: внутренней</t>
  </si>
  <si>
    <t>июль</t>
  </si>
  <si>
    <t>100шт</t>
  </si>
  <si>
    <t>август</t>
  </si>
  <si>
    <t>сентябрь</t>
  </si>
  <si>
    <t>100м2</t>
  </si>
  <si>
    <t>Выкашивание газонов: газонокосилкой</t>
  </si>
  <si>
    <t>октябрь</t>
  </si>
  <si>
    <t>ноябрь</t>
  </si>
  <si>
    <t>1шт</t>
  </si>
  <si>
    <t>декабрь</t>
  </si>
  <si>
    <t>100м</t>
  </si>
  <si>
    <t>апрель</t>
  </si>
  <si>
    <t>Обслуж.</t>
  </si>
  <si>
    <t>теплосчет.</t>
  </si>
  <si>
    <t>июнь</t>
  </si>
  <si>
    <t>100м тр-да</t>
  </si>
  <si>
    <t>Гидравлическое испытание трубопроводов систем отопления, водопровода и горячего водоснабжения диаметром: до 100мм</t>
  </si>
  <si>
    <t>Смена ламп: накаливания</t>
  </si>
  <si>
    <t>январь</t>
  </si>
  <si>
    <t>Учет доходов и расходов по Калинина 148/1 на 2014 год</t>
  </si>
  <si>
    <t>Место провед-я работ</t>
  </si>
  <si>
    <t>Перечень выполненных работ по сметам за 2014 год по дому Калинина 148/1</t>
  </si>
  <si>
    <t>дезинсекция</t>
  </si>
  <si>
    <t>Смена: колен водосточных труб</t>
  </si>
  <si>
    <t>Смена: прямых звеньев водосточных труб с земли, лестниц или подмостей</t>
  </si>
  <si>
    <t>Разборка трубопроводов из чугунных канализационных труб диаметром: 100мм</t>
  </si>
  <si>
    <t>Прокладка трубопроводов канализации из полиэтиленовых труб высокой плотности диаметром: 110мм</t>
  </si>
  <si>
    <t>ростелеком</t>
  </si>
  <si>
    <t>отопление</t>
  </si>
  <si>
    <t>Установка вентилей, задвижек, затворов, клапанов обратных, кранов проходных на трубопроводах из стальных труб диаметром: 32мм</t>
  </si>
  <si>
    <t>Устройство кровель из оцинкованной стали</t>
  </si>
  <si>
    <t>Сборка: козырька над входом без покрытия</t>
  </si>
  <si>
    <t>Обшивка козырьков пластиком</t>
  </si>
  <si>
    <t xml:space="preserve">                 </t>
  </si>
  <si>
    <t>1 подъезд</t>
  </si>
  <si>
    <t>кв.63 х/в</t>
  </si>
  <si>
    <t>Прокладка трубопроводов водоснабжения и отопления из напорных полиэтиленовых труб низкого давления среднего типа наружным диаметром: 25мм</t>
  </si>
  <si>
    <t>Прокладка трубопроводов водоснабжения из напорных полиэтиленовых труб низкого давления среднего типа наружным диаметром: 20мм</t>
  </si>
  <si>
    <t>Разборка трубопроводов из водогазопроводных труб диаметром:  до 32мм</t>
  </si>
  <si>
    <t>Смена обделок из листовой стали</t>
  </si>
  <si>
    <t>Отключение датчиков движения</t>
  </si>
  <si>
    <t>1700р</t>
  </si>
  <si>
    <t>ремонт лавочки</t>
  </si>
  <si>
    <t>1510р</t>
  </si>
  <si>
    <t>краска+газовая труба</t>
  </si>
  <si>
    <t>300р</t>
  </si>
  <si>
    <t>забили окна в подвале</t>
  </si>
  <si>
    <t>1884р</t>
  </si>
  <si>
    <t>951,94р</t>
  </si>
  <si>
    <t>материалы по счету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</si>
</sst>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sz val="7"/>
      <name val="Arial Cyr"/>
      <charset val="204"/>
    </font>
    <font>
      <sz val="7"/>
      <color indexed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b/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8BEF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3" fillId="0" borderId="0" xfId="1" applyFont="1"/>
    <xf numFmtId="0" fontId="3" fillId="0" borderId="1" xfId="1" applyFont="1" applyBorder="1"/>
    <xf numFmtId="1" fontId="3" fillId="0" borderId="1" xfId="1" applyNumberFormat="1" applyFont="1" applyBorder="1"/>
    <xf numFmtId="0" fontId="4" fillId="0" borderId="0" xfId="0" applyFont="1"/>
    <xf numFmtId="0" fontId="3" fillId="0" borderId="2" xfId="1" applyFont="1" applyBorder="1"/>
    <xf numFmtId="1" fontId="3" fillId="0" borderId="2" xfId="1" applyNumberFormat="1" applyFont="1" applyBorder="1"/>
    <xf numFmtId="2" fontId="5" fillId="0" borderId="1" xfId="1" applyNumberFormat="1" applyFont="1" applyBorder="1"/>
    <xf numFmtId="2" fontId="5" fillId="0" borderId="1" xfId="1" applyNumberFormat="1" applyFont="1" applyFill="1" applyBorder="1"/>
    <xf numFmtId="2" fontId="5" fillId="0" borderId="4" xfId="1" applyNumberFormat="1" applyFont="1" applyBorder="1" applyAlignment="1"/>
    <xf numFmtId="2" fontId="5" fillId="0" borderId="3" xfId="1" applyNumberFormat="1" applyFont="1" applyBorder="1"/>
    <xf numFmtId="2" fontId="5" fillId="0" borderId="2" xfId="1" applyNumberFormat="1" applyFont="1" applyBorder="1"/>
    <xf numFmtId="2" fontId="5" fillId="0" borderId="5" xfId="1" applyNumberFormat="1" applyFont="1" applyBorder="1"/>
    <xf numFmtId="0" fontId="5" fillId="0" borderId="2" xfId="1" applyFont="1" applyBorder="1"/>
    <xf numFmtId="164" fontId="5" fillId="4" borderId="1" xfId="1" applyNumberFormat="1" applyFont="1" applyFill="1" applyBorder="1" applyAlignment="1"/>
    <xf numFmtId="0" fontId="1" fillId="0" borderId="0" xfId="0" applyFont="1"/>
    <xf numFmtId="2" fontId="5" fillId="5" borderId="3" xfId="1" applyNumberFormat="1" applyFont="1" applyFill="1" applyBorder="1"/>
    <xf numFmtId="0" fontId="0" fillId="0" borderId="3" xfId="0" applyBorder="1"/>
    <xf numFmtId="0" fontId="9" fillId="2" borderId="3" xfId="0" applyNumberFormat="1" applyFont="1" applyFill="1" applyBorder="1" applyAlignment="1">
      <alignment horizontal="left"/>
    </xf>
    <xf numFmtId="2" fontId="9" fillId="2" borderId="4" xfId="0" applyNumberFormat="1" applyFont="1" applyFill="1" applyBorder="1" applyAlignment="1"/>
    <xf numFmtId="2" fontId="9" fillId="2" borderId="6" xfId="0" applyNumberFormat="1" applyFont="1" applyFill="1" applyBorder="1" applyAlignment="1"/>
    <xf numFmtId="2" fontId="0" fillId="0" borderId="0" xfId="0" applyNumberFormat="1"/>
    <xf numFmtId="164" fontId="5" fillId="4" borderId="1" xfId="1" applyNumberFormat="1" applyFont="1" applyFill="1" applyBorder="1"/>
    <xf numFmtId="4" fontId="5" fillId="0" borderId="1" xfId="1" applyNumberFormat="1" applyFont="1" applyBorder="1"/>
    <xf numFmtId="164" fontId="5" fillId="3" borderId="1" xfId="1" applyNumberFormat="1" applyFont="1" applyFill="1" applyBorder="1" applyAlignment="1"/>
    <xf numFmtId="164" fontId="6" fillId="3" borderId="1" xfId="1" applyNumberFormat="1" applyFont="1" applyFill="1" applyBorder="1" applyAlignment="1"/>
    <xf numFmtId="0" fontId="0" fillId="5" borderId="3" xfId="0" applyFill="1" applyBorder="1"/>
    <xf numFmtId="164" fontId="4" fillId="5" borderId="3" xfId="0" applyNumberFormat="1" applyFont="1" applyFill="1" applyBorder="1"/>
    <xf numFmtId="2" fontId="4" fillId="5" borderId="3" xfId="0" applyNumberFormat="1" applyFont="1" applyFill="1" applyBorder="1"/>
    <xf numFmtId="2" fontId="10" fillId="0" borderId="3" xfId="0" applyNumberFormat="1" applyFont="1" applyBorder="1"/>
    <xf numFmtId="2" fontId="5" fillId="0" borderId="5" xfId="1" applyNumberFormat="1" applyFon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0" fontId="0" fillId="0" borderId="3" xfId="0" applyBorder="1" applyAlignment="1">
      <alignment wrapText="1"/>
    </xf>
    <xf numFmtId="2" fontId="0" fillId="0" borderId="3" xfId="0" applyNumberFormat="1" applyBorder="1" applyAlignment="1"/>
    <xf numFmtId="165" fontId="9" fillId="2" borderId="7" xfId="0" applyNumberFormat="1" applyFont="1" applyFill="1" applyBorder="1" applyAlignment="1"/>
    <xf numFmtId="0" fontId="9" fillId="7" borderId="3" xfId="0" applyNumberFormat="1" applyFont="1" applyFill="1" applyBorder="1" applyAlignment="1">
      <alignment horizontal="left"/>
    </xf>
    <xf numFmtId="2" fontId="9" fillId="7" borderId="4" xfId="0" applyNumberFormat="1" applyFont="1" applyFill="1" applyBorder="1" applyAlignment="1"/>
    <xf numFmtId="2" fontId="9" fillId="7" borderId="6" xfId="0" applyNumberFormat="1" applyFont="1" applyFill="1" applyBorder="1" applyAlignment="1"/>
    <xf numFmtId="165" fontId="9" fillId="7" borderId="7" xfId="0" applyNumberFormat="1" applyFont="1" applyFill="1" applyBorder="1" applyAlignment="1"/>
    <xf numFmtId="0" fontId="9" fillId="8" borderId="3" xfId="0" applyNumberFormat="1" applyFont="1" applyFill="1" applyBorder="1" applyAlignment="1">
      <alignment horizontal="left"/>
    </xf>
    <xf numFmtId="2" fontId="9" fillId="8" borderId="4" xfId="0" applyNumberFormat="1" applyFont="1" applyFill="1" applyBorder="1" applyAlignment="1"/>
    <xf numFmtId="2" fontId="9" fillId="8" borderId="6" xfId="0" applyNumberFormat="1" applyFont="1" applyFill="1" applyBorder="1" applyAlignment="1"/>
    <xf numFmtId="165" fontId="9" fillId="8" borderId="7" xfId="0" applyNumberFormat="1" applyFont="1" applyFill="1" applyBorder="1" applyAlignment="1"/>
    <xf numFmtId="0" fontId="3" fillId="9" borderId="1" xfId="1" applyFont="1" applyFill="1" applyBorder="1"/>
    <xf numFmtId="1" fontId="3" fillId="9" borderId="1" xfId="1" applyNumberFormat="1" applyFont="1" applyFill="1" applyBorder="1"/>
    <xf numFmtId="0" fontId="9" fillId="10" borderId="3" xfId="0" applyNumberFormat="1" applyFont="1" applyFill="1" applyBorder="1" applyAlignment="1">
      <alignment horizontal="left"/>
    </xf>
    <xf numFmtId="2" fontId="9" fillId="10" borderId="4" xfId="0" applyNumberFormat="1" applyFont="1" applyFill="1" applyBorder="1" applyAlignment="1"/>
    <xf numFmtId="2" fontId="9" fillId="10" borderId="6" xfId="0" applyNumberFormat="1" applyFont="1" applyFill="1" applyBorder="1" applyAlignment="1"/>
    <xf numFmtId="165" fontId="9" fillId="10" borderId="7" xfId="0" applyNumberFormat="1" applyFont="1" applyFill="1" applyBorder="1" applyAlignment="1"/>
    <xf numFmtId="0" fontId="9" fillId="11" borderId="3" xfId="0" applyNumberFormat="1" applyFont="1" applyFill="1" applyBorder="1" applyAlignment="1">
      <alignment horizontal="left"/>
    </xf>
    <xf numFmtId="2" fontId="9" fillId="11" borderId="4" xfId="0" applyNumberFormat="1" applyFont="1" applyFill="1" applyBorder="1" applyAlignment="1"/>
    <xf numFmtId="2" fontId="9" fillId="11" borderId="6" xfId="0" applyNumberFormat="1" applyFont="1" applyFill="1" applyBorder="1" applyAlignment="1"/>
    <xf numFmtId="165" fontId="9" fillId="11" borderId="7" xfId="0" applyNumberFormat="1" applyFont="1" applyFill="1" applyBorder="1" applyAlignment="1"/>
    <xf numFmtId="0" fontId="9" fillId="12" borderId="3" xfId="0" applyNumberFormat="1" applyFont="1" applyFill="1" applyBorder="1" applyAlignment="1">
      <alignment horizontal="left"/>
    </xf>
    <xf numFmtId="2" fontId="9" fillId="12" borderId="4" xfId="0" applyNumberFormat="1" applyFont="1" applyFill="1" applyBorder="1" applyAlignment="1"/>
    <xf numFmtId="2" fontId="9" fillId="12" borderId="6" xfId="0" applyNumberFormat="1" applyFont="1" applyFill="1" applyBorder="1" applyAlignment="1"/>
    <xf numFmtId="165" fontId="9" fillId="12" borderId="7" xfId="0" applyNumberFormat="1" applyFont="1" applyFill="1" applyBorder="1" applyAlignment="1"/>
    <xf numFmtId="0" fontId="9" fillId="13" borderId="3" xfId="0" applyNumberFormat="1" applyFont="1" applyFill="1" applyBorder="1" applyAlignment="1">
      <alignment horizontal="left"/>
    </xf>
    <xf numFmtId="2" fontId="9" fillId="13" borderId="4" xfId="0" applyNumberFormat="1" applyFont="1" applyFill="1" applyBorder="1" applyAlignment="1"/>
    <xf numFmtId="2" fontId="9" fillId="13" borderId="6" xfId="0" applyNumberFormat="1" applyFont="1" applyFill="1" applyBorder="1" applyAlignment="1"/>
    <xf numFmtId="165" fontId="9" fillId="13" borderId="7" xfId="0" applyNumberFormat="1" applyFont="1" applyFill="1" applyBorder="1" applyAlignment="1"/>
    <xf numFmtId="0" fontId="9" fillId="14" borderId="3" xfId="0" applyNumberFormat="1" applyFont="1" applyFill="1" applyBorder="1" applyAlignment="1">
      <alignment horizontal="left"/>
    </xf>
    <xf numFmtId="2" fontId="9" fillId="14" borderId="4" xfId="0" applyNumberFormat="1" applyFont="1" applyFill="1" applyBorder="1" applyAlignment="1"/>
    <xf numFmtId="2" fontId="9" fillId="14" borderId="6" xfId="0" applyNumberFormat="1" applyFont="1" applyFill="1" applyBorder="1" applyAlignment="1"/>
    <xf numFmtId="165" fontId="9" fillId="14" borderId="7" xfId="0" applyNumberFormat="1" applyFont="1" applyFill="1" applyBorder="1" applyAlignment="1"/>
    <xf numFmtId="2" fontId="5" fillId="0" borderId="4" xfId="1" applyNumberFormat="1" applyFont="1" applyBorder="1" applyAlignment="1">
      <alignment horizontal="center"/>
    </xf>
    <xf numFmtId="2" fontId="5" fillId="0" borderId="6" xfId="1" applyNumberFormat="1" applyFont="1" applyBorder="1" applyAlignment="1">
      <alignment horizontal="center"/>
    </xf>
    <xf numFmtId="2" fontId="5" fillId="0" borderId="7" xfId="1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9" fillId="3" borderId="0" xfId="1" applyFont="1" applyFill="1" applyAlignment="1">
      <alignment horizontal="center"/>
    </xf>
    <xf numFmtId="2" fontId="5" fillId="0" borderId="8" xfId="1" applyNumberFormat="1" applyFont="1" applyBorder="1" applyAlignment="1">
      <alignment horizontal="center"/>
    </xf>
    <xf numFmtId="2" fontId="5" fillId="0" borderId="9" xfId="1" applyNumberFormat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5" fillId="0" borderId="5" xfId="1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left" wrapText="1"/>
    </xf>
    <xf numFmtId="2" fontId="0" fillId="0" borderId="4" xfId="0" applyNumberFormat="1" applyBorder="1" applyAlignment="1">
      <alignment horizontal="left" wrapText="1"/>
    </xf>
    <xf numFmtId="2" fontId="0" fillId="0" borderId="6" xfId="0" applyNumberFormat="1" applyBorder="1" applyAlignment="1">
      <alignment horizontal="left" wrapText="1"/>
    </xf>
    <xf numFmtId="2" fontId="0" fillId="0" borderId="7" xfId="0" applyNumberFormat="1" applyBorder="1" applyAlignment="1">
      <alignment horizontal="left" wrapText="1"/>
    </xf>
    <xf numFmtId="2" fontId="9" fillId="0" borderId="4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left"/>
    </xf>
    <xf numFmtId="2" fontId="0" fillId="0" borderId="6" xfId="0" applyNumberFormat="1" applyBorder="1" applyAlignment="1">
      <alignment horizontal="left"/>
    </xf>
    <xf numFmtId="2" fontId="0" fillId="0" borderId="7" xfId="0" applyNumberFormat="1" applyBorder="1" applyAlignment="1">
      <alignment horizontal="left"/>
    </xf>
    <xf numFmtId="2" fontId="9" fillId="6" borderId="1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4:Q71"/>
  <sheetViews>
    <sheetView tabSelected="1" zoomScaleNormal="100" workbookViewId="0">
      <selection activeCell="M17" sqref="M17"/>
    </sheetView>
  </sheetViews>
  <sheetFormatPr defaultRowHeight="15" x14ac:dyDescent="0.25"/>
  <cols>
    <col min="1" max="1" width="6.140625" customWidth="1"/>
    <col min="2" max="2" width="2.140625" customWidth="1"/>
    <col min="3" max="3" width="3.42578125" customWidth="1"/>
    <col min="4" max="4" width="10.140625" customWidth="1"/>
    <col min="15" max="15" width="10" customWidth="1"/>
    <col min="16" max="16" width="10.85546875" customWidth="1"/>
  </cols>
  <sheetData>
    <row r="4" spans="1:16" x14ac:dyDescent="0.25">
      <c r="A4" s="71" t="s">
        <v>51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x14ac:dyDescent="0.25">
      <c r="A5" s="1"/>
      <c r="B5" s="2" t="s">
        <v>0</v>
      </c>
      <c r="C5" s="3" t="s">
        <v>1</v>
      </c>
      <c r="D5" s="72" t="s">
        <v>2</v>
      </c>
      <c r="E5" s="73"/>
      <c r="F5" s="74"/>
      <c r="G5" s="7" t="s">
        <v>3</v>
      </c>
      <c r="H5" s="75" t="s">
        <v>4</v>
      </c>
      <c r="I5" s="7" t="s">
        <v>5</v>
      </c>
      <c r="J5" s="8" t="s">
        <v>44</v>
      </c>
      <c r="K5" s="9" t="s">
        <v>6</v>
      </c>
      <c r="L5" s="65" t="s">
        <v>7</v>
      </c>
      <c r="M5" s="66"/>
      <c r="N5" s="67"/>
      <c r="O5" s="75" t="s">
        <v>8</v>
      </c>
      <c r="P5" s="8" t="s">
        <v>9</v>
      </c>
    </row>
    <row r="6" spans="1:16" x14ac:dyDescent="0.25">
      <c r="A6" s="1"/>
      <c r="B6" s="5"/>
      <c r="C6" s="6" t="s">
        <v>10</v>
      </c>
      <c r="D6" s="10" t="s">
        <v>11</v>
      </c>
      <c r="E6" s="10" t="s">
        <v>12</v>
      </c>
      <c r="F6" s="10" t="s">
        <v>13</v>
      </c>
      <c r="G6" s="11" t="s">
        <v>14</v>
      </c>
      <c r="H6" s="76"/>
      <c r="I6" s="11" t="s">
        <v>15</v>
      </c>
      <c r="J6" s="11" t="s">
        <v>45</v>
      </c>
      <c r="K6" s="7" t="s">
        <v>16</v>
      </c>
      <c r="L6" s="12" t="s">
        <v>17</v>
      </c>
      <c r="M6" s="11" t="s">
        <v>18</v>
      </c>
      <c r="N6" s="11" t="s">
        <v>19</v>
      </c>
      <c r="O6" s="76"/>
      <c r="P6" s="13" t="s">
        <v>20</v>
      </c>
    </row>
    <row r="7" spans="1:16" x14ac:dyDescent="0.25">
      <c r="A7" s="1"/>
      <c r="B7" s="5"/>
      <c r="C7" s="6"/>
      <c r="D7" s="10"/>
      <c r="E7" s="10"/>
      <c r="F7" s="16">
        <v>23818.5</v>
      </c>
      <c r="G7" s="11"/>
      <c r="H7" s="30"/>
      <c r="I7" s="11"/>
      <c r="J7" s="11"/>
      <c r="K7" s="7"/>
      <c r="L7" s="12"/>
      <c r="M7" s="11"/>
      <c r="N7" s="11"/>
      <c r="O7" s="30"/>
      <c r="P7" s="13"/>
    </row>
    <row r="8" spans="1:16" x14ac:dyDescent="0.25">
      <c r="A8" s="2" t="s">
        <v>50</v>
      </c>
      <c r="B8" s="2"/>
      <c r="C8" s="3"/>
      <c r="D8" s="24">
        <f>14522.2+205.1</f>
        <v>14727.300000000001</v>
      </c>
      <c r="E8" s="25">
        <f>4149.2+58.6</f>
        <v>4207.8</v>
      </c>
      <c r="F8" s="24">
        <f t="shared" ref="F8:F20" si="0">SUM(D8:E8)</f>
        <v>18935.100000000002</v>
      </c>
      <c r="G8" s="14">
        <f t="shared" ref="G8:G19" si="1">SUM(F8*0.03)</f>
        <v>568.053</v>
      </c>
      <c r="H8" s="14">
        <f t="shared" ref="H8:H20" si="2">SUM(F8*0.06)</f>
        <v>1136.106</v>
      </c>
      <c r="I8" s="22">
        <v>5482</v>
      </c>
      <c r="J8" s="14">
        <v>1200</v>
      </c>
      <c r="K8" s="22">
        <v>0</v>
      </c>
      <c r="L8" s="22">
        <v>3308.01</v>
      </c>
      <c r="M8" s="22">
        <v>0</v>
      </c>
      <c r="N8" s="22">
        <f t="shared" ref="N8:N20" si="3">SUM(F8*0.25)</f>
        <v>4733.7750000000005</v>
      </c>
      <c r="O8" s="22">
        <f t="shared" ref="O8:O20" si="4">SUM(G8:N8)</f>
        <v>16427.944</v>
      </c>
      <c r="P8" s="23">
        <f t="shared" ref="P8:P20" si="5">F8-O8</f>
        <v>2507.1560000000027</v>
      </c>
    </row>
    <row r="9" spans="1:16" x14ac:dyDescent="0.25">
      <c r="A9" s="2" t="s">
        <v>28</v>
      </c>
      <c r="B9" s="2"/>
      <c r="C9" s="3"/>
      <c r="D9" s="24">
        <f>17226.6+209.3</f>
        <v>17435.899999999998</v>
      </c>
      <c r="E9" s="25">
        <f>5583.89+59.8</f>
        <v>5643.6900000000005</v>
      </c>
      <c r="F9" s="24">
        <f t="shared" si="0"/>
        <v>23079.589999999997</v>
      </c>
      <c r="G9" s="14">
        <f t="shared" si="1"/>
        <v>692.38769999999988</v>
      </c>
      <c r="H9" s="14">
        <f t="shared" si="2"/>
        <v>1384.7753999999998</v>
      </c>
      <c r="I9" s="22">
        <v>5482</v>
      </c>
      <c r="J9" s="14">
        <v>1200</v>
      </c>
      <c r="K9" s="22">
        <v>611</v>
      </c>
      <c r="L9" s="22">
        <v>3308.01</v>
      </c>
      <c r="M9" s="22">
        <v>1380</v>
      </c>
      <c r="N9" s="22">
        <f t="shared" si="3"/>
        <v>5769.8974999999991</v>
      </c>
      <c r="O9" s="22">
        <f t="shared" si="4"/>
        <v>19828.070599999999</v>
      </c>
      <c r="P9" s="23">
        <f t="shared" si="5"/>
        <v>3251.5193999999974</v>
      </c>
    </row>
    <row r="10" spans="1:16" x14ac:dyDescent="0.25">
      <c r="A10" s="2" t="s">
        <v>27</v>
      </c>
      <c r="B10" s="2"/>
      <c r="C10" s="3"/>
      <c r="D10" s="24">
        <f>19264.7+635.6+763.7</f>
        <v>20664</v>
      </c>
      <c r="E10" s="25">
        <f>5136.26+181.6+218.2</f>
        <v>5536.06</v>
      </c>
      <c r="F10" s="24">
        <f t="shared" si="0"/>
        <v>26200.06</v>
      </c>
      <c r="G10" s="14">
        <f t="shared" si="1"/>
        <v>786.0018</v>
      </c>
      <c r="H10" s="14">
        <f t="shared" si="2"/>
        <v>1572.0036</v>
      </c>
      <c r="I10" s="22">
        <v>5482</v>
      </c>
      <c r="J10" s="14">
        <v>1200</v>
      </c>
      <c r="K10" s="22">
        <v>1330</v>
      </c>
      <c r="L10" s="22">
        <v>3308.01</v>
      </c>
      <c r="M10" s="22">
        <v>1380</v>
      </c>
      <c r="N10" s="22">
        <f t="shared" si="3"/>
        <v>6550.0150000000003</v>
      </c>
      <c r="O10" s="22">
        <f t="shared" si="4"/>
        <v>21608.0304</v>
      </c>
      <c r="P10" s="23">
        <f t="shared" si="5"/>
        <v>4592.0296000000017</v>
      </c>
    </row>
    <row r="11" spans="1:16" x14ac:dyDescent="0.25">
      <c r="A11" s="2" t="s">
        <v>43</v>
      </c>
      <c r="B11" s="2"/>
      <c r="C11" s="3"/>
      <c r="D11" s="24">
        <f>20451.1+340.2+211.4</f>
        <v>21002.7</v>
      </c>
      <c r="E11" s="25">
        <f>5814.74+97.2+60.4</f>
        <v>5972.3399999999992</v>
      </c>
      <c r="F11" s="24">
        <f t="shared" si="0"/>
        <v>26975.040000000001</v>
      </c>
      <c r="G11" s="14">
        <f t="shared" si="1"/>
        <v>809.25120000000004</v>
      </c>
      <c r="H11" s="14">
        <f t="shared" si="2"/>
        <v>1618.5024000000001</v>
      </c>
      <c r="I11" s="22">
        <v>5482</v>
      </c>
      <c r="J11" s="14">
        <v>1200</v>
      </c>
      <c r="K11" s="22">
        <f>119+3947</f>
        <v>4066</v>
      </c>
      <c r="L11" s="22">
        <v>3308.01</v>
      </c>
      <c r="M11" s="22">
        <v>1380</v>
      </c>
      <c r="N11" s="22">
        <f t="shared" si="3"/>
        <v>6743.76</v>
      </c>
      <c r="O11" s="22">
        <f t="shared" si="4"/>
        <v>24607.5236</v>
      </c>
      <c r="P11" s="23">
        <f t="shared" si="5"/>
        <v>2367.5164000000004</v>
      </c>
    </row>
    <row r="12" spans="1:16" x14ac:dyDescent="0.25">
      <c r="A12" s="2" t="s">
        <v>30</v>
      </c>
      <c r="B12" s="2"/>
      <c r="C12" s="3"/>
      <c r="D12" s="24">
        <f>19163+1410.8+202.3</f>
        <v>20776.099999999999</v>
      </c>
      <c r="E12" s="25">
        <f>5420.63+403+57.8</f>
        <v>5881.43</v>
      </c>
      <c r="F12" s="24">
        <f t="shared" si="0"/>
        <v>26657.53</v>
      </c>
      <c r="G12" s="14">
        <f t="shared" si="1"/>
        <v>799.72589999999991</v>
      </c>
      <c r="H12" s="14">
        <f t="shared" si="2"/>
        <v>1599.4517999999998</v>
      </c>
      <c r="I12" s="22">
        <v>5482</v>
      </c>
      <c r="J12" s="14">
        <v>0</v>
      </c>
      <c r="K12" s="22">
        <v>0</v>
      </c>
      <c r="L12" s="22">
        <v>3308.01</v>
      </c>
      <c r="M12" s="22">
        <v>1380</v>
      </c>
      <c r="N12" s="22">
        <f t="shared" si="3"/>
        <v>6664.3824999999997</v>
      </c>
      <c r="O12" s="22">
        <f t="shared" si="4"/>
        <v>19233.570200000002</v>
      </c>
      <c r="P12" s="23">
        <f t="shared" si="5"/>
        <v>7423.9597999999969</v>
      </c>
    </row>
    <row r="13" spans="1:16" x14ac:dyDescent="0.25">
      <c r="A13" s="2" t="s">
        <v>46</v>
      </c>
      <c r="B13" s="2"/>
      <c r="C13" s="3"/>
      <c r="D13" s="24">
        <f>21674.6+552</f>
        <v>22226.6</v>
      </c>
      <c r="E13" s="25">
        <f>6235.6+157.8</f>
        <v>6393.4000000000005</v>
      </c>
      <c r="F13" s="24">
        <f t="shared" si="0"/>
        <v>28620</v>
      </c>
      <c r="G13" s="14">
        <f t="shared" si="1"/>
        <v>858.6</v>
      </c>
      <c r="H13" s="14">
        <f t="shared" si="2"/>
        <v>1717.2</v>
      </c>
      <c r="I13" s="22">
        <v>5482</v>
      </c>
      <c r="J13" s="14">
        <v>0</v>
      </c>
      <c r="K13" s="22">
        <v>0</v>
      </c>
      <c r="L13" s="22">
        <v>3308.01</v>
      </c>
      <c r="M13" s="22">
        <f>1380+1700</f>
        <v>3080</v>
      </c>
      <c r="N13" s="22">
        <f t="shared" si="3"/>
        <v>7155</v>
      </c>
      <c r="O13" s="22">
        <f t="shared" si="4"/>
        <v>21600.81</v>
      </c>
      <c r="P13" s="23">
        <f t="shared" si="5"/>
        <v>7019.1899999999987</v>
      </c>
    </row>
    <row r="14" spans="1:16" x14ac:dyDescent="0.25">
      <c r="A14" s="2" t="s">
        <v>32</v>
      </c>
      <c r="B14" s="2"/>
      <c r="C14" s="3"/>
      <c r="D14" s="24">
        <f>23738.97+340.2+346.5</f>
        <v>24425.670000000002</v>
      </c>
      <c r="E14" s="25">
        <f>7233.8+97.2+99</f>
        <v>7430</v>
      </c>
      <c r="F14" s="24">
        <f t="shared" si="0"/>
        <v>31855.670000000002</v>
      </c>
      <c r="G14" s="14">
        <f t="shared" si="1"/>
        <v>955.67010000000005</v>
      </c>
      <c r="H14" s="14">
        <f t="shared" si="2"/>
        <v>1911.3402000000001</v>
      </c>
      <c r="I14" s="22">
        <v>5482</v>
      </c>
      <c r="J14" s="14">
        <v>0</v>
      </c>
      <c r="K14" s="22">
        <f>2313+43976+17256</f>
        <v>63545</v>
      </c>
      <c r="L14" s="22">
        <v>3308.01</v>
      </c>
      <c r="M14" s="22">
        <f>1380+1510+300</f>
        <v>3190</v>
      </c>
      <c r="N14" s="22">
        <f t="shared" si="3"/>
        <v>7963.9175000000005</v>
      </c>
      <c r="O14" s="22">
        <f t="shared" si="4"/>
        <v>86355.937799999985</v>
      </c>
      <c r="P14" s="23">
        <f t="shared" si="5"/>
        <v>-54500.267799999987</v>
      </c>
    </row>
    <row r="15" spans="1:16" x14ac:dyDescent="0.25">
      <c r="A15" s="2" t="s">
        <v>34</v>
      </c>
      <c r="B15" s="2"/>
      <c r="C15" s="3"/>
      <c r="D15" s="24">
        <f>16883.08+1942.5</f>
        <v>18825.580000000002</v>
      </c>
      <c r="E15" s="25">
        <f>4891.44+555</f>
        <v>5446.44</v>
      </c>
      <c r="F15" s="24">
        <f t="shared" si="0"/>
        <v>24272.02</v>
      </c>
      <c r="G15" s="14">
        <f t="shared" si="1"/>
        <v>728.16059999999993</v>
      </c>
      <c r="H15" s="14">
        <f t="shared" si="2"/>
        <v>1456.3211999999999</v>
      </c>
      <c r="I15" s="22">
        <v>5482</v>
      </c>
      <c r="J15" s="14">
        <v>0</v>
      </c>
      <c r="K15" s="22">
        <v>0</v>
      </c>
      <c r="L15" s="22">
        <v>3308.01</v>
      </c>
      <c r="M15" s="22">
        <f>1380+1884</f>
        <v>3264</v>
      </c>
      <c r="N15" s="22">
        <f t="shared" si="3"/>
        <v>6068.0050000000001</v>
      </c>
      <c r="O15" s="22">
        <f t="shared" si="4"/>
        <v>20306.496800000001</v>
      </c>
      <c r="P15" s="23">
        <f t="shared" si="5"/>
        <v>3965.5231999999996</v>
      </c>
    </row>
    <row r="16" spans="1:16" x14ac:dyDescent="0.25">
      <c r="A16" s="2" t="s">
        <v>35</v>
      </c>
      <c r="B16" s="2"/>
      <c r="C16" s="3"/>
      <c r="D16" s="24">
        <f>17506.1+552.3</f>
        <v>18058.399999999998</v>
      </c>
      <c r="E16" s="25">
        <f>5045.46+157.8</f>
        <v>5203.26</v>
      </c>
      <c r="F16" s="24">
        <f t="shared" si="0"/>
        <v>23261.659999999996</v>
      </c>
      <c r="G16" s="14">
        <f t="shared" si="1"/>
        <v>697.84979999999985</v>
      </c>
      <c r="H16" s="14">
        <f t="shared" si="2"/>
        <v>1395.6995999999997</v>
      </c>
      <c r="I16" s="22">
        <v>5482</v>
      </c>
      <c r="J16" s="14">
        <v>0</v>
      </c>
      <c r="K16" s="22">
        <v>5326</v>
      </c>
      <c r="L16" s="22">
        <v>3308.01</v>
      </c>
      <c r="M16" s="22">
        <v>1380</v>
      </c>
      <c r="N16" s="22">
        <f t="shared" si="3"/>
        <v>5815.4149999999991</v>
      </c>
      <c r="O16" s="22">
        <f t="shared" si="4"/>
        <v>23404.974399999999</v>
      </c>
      <c r="P16" s="23">
        <f t="shared" si="5"/>
        <v>-143.31440000000293</v>
      </c>
    </row>
    <row r="17" spans="1:17" x14ac:dyDescent="0.25">
      <c r="A17" s="2" t="s">
        <v>38</v>
      </c>
      <c r="B17" s="2"/>
      <c r="C17" s="3"/>
      <c r="D17" s="24">
        <f>18894.7</f>
        <v>18894.7</v>
      </c>
      <c r="E17" s="25">
        <f>5484.33</f>
        <v>5484.33</v>
      </c>
      <c r="F17" s="24">
        <f t="shared" si="0"/>
        <v>24379.03</v>
      </c>
      <c r="G17" s="14">
        <f t="shared" si="1"/>
        <v>731.37089999999989</v>
      </c>
      <c r="H17" s="14">
        <f t="shared" si="2"/>
        <v>1462.7417999999998</v>
      </c>
      <c r="I17" s="22">
        <v>5482</v>
      </c>
      <c r="J17" s="14">
        <v>1200</v>
      </c>
      <c r="K17" s="22">
        <f>832+5664</f>
        <v>6496</v>
      </c>
      <c r="L17" s="22">
        <v>3308.01</v>
      </c>
      <c r="M17" s="22">
        <f>1380+951.94</f>
        <v>2331.94</v>
      </c>
      <c r="N17" s="22">
        <f t="shared" si="3"/>
        <v>6094.7574999999997</v>
      </c>
      <c r="O17" s="22">
        <f t="shared" si="4"/>
        <v>27106.820199999998</v>
      </c>
      <c r="P17" s="23">
        <f t="shared" si="5"/>
        <v>-2727.7901999999995</v>
      </c>
    </row>
    <row r="18" spans="1:17" x14ac:dyDescent="0.25">
      <c r="A18" s="2" t="s">
        <v>39</v>
      </c>
      <c r="B18" s="2"/>
      <c r="C18" s="3"/>
      <c r="D18" s="24">
        <f>17270.5</f>
        <v>17270.5</v>
      </c>
      <c r="E18" s="25">
        <f>5142.67</f>
        <v>5142.67</v>
      </c>
      <c r="F18" s="24">
        <f t="shared" si="0"/>
        <v>22413.17</v>
      </c>
      <c r="G18" s="14">
        <f t="shared" si="1"/>
        <v>672.39509999999996</v>
      </c>
      <c r="H18" s="14">
        <f t="shared" si="2"/>
        <v>1344.7901999999999</v>
      </c>
      <c r="I18" s="22">
        <v>5482</v>
      </c>
      <c r="J18" s="14">
        <v>1200</v>
      </c>
      <c r="K18" s="22">
        <f>1422+569</f>
        <v>1991</v>
      </c>
      <c r="L18" s="22">
        <v>3308.01</v>
      </c>
      <c r="M18" s="22">
        <v>1380</v>
      </c>
      <c r="N18" s="22">
        <f t="shared" si="3"/>
        <v>5603.2924999999996</v>
      </c>
      <c r="O18" s="22">
        <f t="shared" si="4"/>
        <v>20981.487800000003</v>
      </c>
      <c r="P18" s="23">
        <f t="shared" si="5"/>
        <v>1431.6821999999956</v>
      </c>
    </row>
    <row r="19" spans="1:17" x14ac:dyDescent="0.25">
      <c r="A19" s="2" t="s">
        <v>41</v>
      </c>
      <c r="B19" s="2"/>
      <c r="C19" s="3"/>
      <c r="D19" s="24">
        <f>30005.75</f>
        <v>30005.75</v>
      </c>
      <c r="E19" s="25">
        <f>8773.02</f>
        <v>8773.02</v>
      </c>
      <c r="F19" s="24">
        <f t="shared" si="0"/>
        <v>38778.770000000004</v>
      </c>
      <c r="G19" s="14">
        <f t="shared" si="1"/>
        <v>1163.3631</v>
      </c>
      <c r="H19" s="14">
        <f t="shared" si="2"/>
        <v>2326.7262000000001</v>
      </c>
      <c r="I19" s="22">
        <v>5482</v>
      </c>
      <c r="J19" s="14">
        <v>1200</v>
      </c>
      <c r="K19" s="22">
        <v>4731</v>
      </c>
      <c r="L19" s="22">
        <v>3308.01</v>
      </c>
      <c r="M19" s="22">
        <v>1380</v>
      </c>
      <c r="N19" s="22">
        <f t="shared" si="3"/>
        <v>9694.692500000001</v>
      </c>
      <c r="O19" s="22">
        <f t="shared" si="4"/>
        <v>29285.791800000003</v>
      </c>
      <c r="P19" s="23">
        <f t="shared" si="5"/>
        <v>9492.9782000000014</v>
      </c>
    </row>
    <row r="20" spans="1:17" x14ac:dyDescent="0.25">
      <c r="A20" s="43" t="s">
        <v>59</v>
      </c>
      <c r="B20" s="43"/>
      <c r="C20" s="44"/>
      <c r="D20" s="24">
        <f>900+900+900+900</f>
        <v>3600</v>
      </c>
      <c r="E20" s="25">
        <v>0</v>
      </c>
      <c r="F20" s="24">
        <f t="shared" si="0"/>
        <v>3600</v>
      </c>
      <c r="G20" s="14">
        <v>0</v>
      </c>
      <c r="H20" s="14">
        <f t="shared" si="2"/>
        <v>216</v>
      </c>
      <c r="I20" s="22">
        <v>0</v>
      </c>
      <c r="J20" s="14">
        <v>0</v>
      </c>
      <c r="K20" s="22">
        <v>0</v>
      </c>
      <c r="L20" s="22">
        <v>0</v>
      </c>
      <c r="M20" s="22">
        <v>0</v>
      </c>
      <c r="N20" s="22">
        <f t="shared" si="3"/>
        <v>900</v>
      </c>
      <c r="O20" s="22">
        <f t="shared" si="4"/>
        <v>1116</v>
      </c>
      <c r="P20" s="23">
        <f t="shared" si="5"/>
        <v>2484</v>
      </c>
    </row>
    <row r="21" spans="1:17" x14ac:dyDescent="0.25">
      <c r="A21" s="26" t="s">
        <v>13</v>
      </c>
      <c r="B21" s="26"/>
      <c r="C21" s="26"/>
      <c r="D21" s="27">
        <f>SUM(D8:D20)</f>
        <v>247913.20000000004</v>
      </c>
      <c r="E21" s="27">
        <f>SUM(E8:E20)</f>
        <v>71114.44</v>
      </c>
      <c r="F21" s="28">
        <f>SUM(F7:F20)</f>
        <v>342846.14</v>
      </c>
      <c r="G21" s="27">
        <f t="shared" ref="G21:O21" si="6">SUM(G8:G20)</f>
        <v>9462.8292000000001</v>
      </c>
      <c r="H21" s="27">
        <f t="shared" si="6"/>
        <v>19141.6584</v>
      </c>
      <c r="I21" s="27">
        <f t="shared" si="6"/>
        <v>65784</v>
      </c>
      <c r="J21" s="27">
        <f t="shared" si="6"/>
        <v>8400</v>
      </c>
      <c r="K21" s="27">
        <f t="shared" si="6"/>
        <v>88096</v>
      </c>
      <c r="L21" s="27">
        <f t="shared" si="6"/>
        <v>39696.120000000017</v>
      </c>
      <c r="M21" s="27">
        <f t="shared" si="6"/>
        <v>21525.94</v>
      </c>
      <c r="N21" s="27">
        <f t="shared" si="6"/>
        <v>79756.91</v>
      </c>
      <c r="O21" s="27">
        <f t="shared" si="6"/>
        <v>331863.45759999997</v>
      </c>
      <c r="P21" s="29">
        <f>F21-O21</f>
        <v>10982.682400000049</v>
      </c>
    </row>
    <row r="23" spans="1:17" x14ac:dyDescent="0.25">
      <c r="D23" t="s">
        <v>46</v>
      </c>
      <c r="E23" t="s">
        <v>73</v>
      </c>
      <c r="F23" t="s">
        <v>74</v>
      </c>
    </row>
    <row r="24" spans="1:17" x14ac:dyDescent="0.25">
      <c r="D24" t="s">
        <v>32</v>
      </c>
      <c r="E24" t="s">
        <v>75</v>
      </c>
      <c r="F24" t="s">
        <v>76</v>
      </c>
    </row>
    <row r="25" spans="1:17" x14ac:dyDescent="0.25">
      <c r="E25" t="s">
        <v>77</v>
      </c>
      <c r="F25" t="s">
        <v>78</v>
      </c>
    </row>
    <row r="26" spans="1:17" x14ac:dyDescent="0.25">
      <c r="D26" t="s">
        <v>34</v>
      </c>
      <c r="E26" t="s">
        <v>79</v>
      </c>
      <c r="F26" t="s">
        <v>54</v>
      </c>
    </row>
    <row r="27" spans="1:17" x14ac:dyDescent="0.25">
      <c r="D27" t="s">
        <v>38</v>
      </c>
      <c r="E27" t="s">
        <v>80</v>
      </c>
      <c r="F27" t="s">
        <v>81</v>
      </c>
    </row>
    <row r="28" spans="1:17" x14ac:dyDescent="0.25">
      <c r="C28" t="s">
        <v>65</v>
      </c>
    </row>
    <row r="30" spans="1:17" x14ac:dyDescent="0.25">
      <c r="E30" s="15" t="s">
        <v>22</v>
      </c>
      <c r="F30" s="15"/>
      <c r="G30" s="15"/>
      <c r="J30" s="4"/>
      <c r="L30" s="15" t="s">
        <v>21</v>
      </c>
      <c r="M30" s="15"/>
      <c r="Q30" s="21"/>
    </row>
    <row r="37" spans="1:16" x14ac:dyDescent="0.25">
      <c r="A37" s="88" t="s">
        <v>53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1:16" ht="45" x14ac:dyDescent="0.25">
      <c r="A38" s="68" t="s">
        <v>23</v>
      </c>
      <c r="B38" s="69"/>
      <c r="C38" s="70"/>
      <c r="D38" s="68"/>
      <c r="E38" s="69"/>
      <c r="F38" s="69"/>
      <c r="G38" s="69"/>
      <c r="H38" s="69"/>
      <c r="I38" s="69"/>
      <c r="J38" s="69"/>
      <c r="K38" s="69"/>
      <c r="L38" s="69"/>
      <c r="M38" s="70"/>
      <c r="N38" s="17" t="s">
        <v>24</v>
      </c>
      <c r="O38" s="17" t="s">
        <v>25</v>
      </c>
      <c r="P38" s="32" t="s">
        <v>52</v>
      </c>
    </row>
    <row r="39" spans="1:16" x14ac:dyDescent="0.25">
      <c r="A39" s="82" t="s">
        <v>28</v>
      </c>
      <c r="B39" s="83"/>
      <c r="C39" s="84"/>
      <c r="D39" s="85" t="s">
        <v>55</v>
      </c>
      <c r="E39" s="86"/>
      <c r="F39" s="86"/>
      <c r="G39" s="86"/>
      <c r="H39" s="86"/>
      <c r="I39" s="86"/>
      <c r="J39" s="86"/>
      <c r="K39" s="86"/>
      <c r="L39" s="86"/>
      <c r="M39" s="87"/>
      <c r="N39" s="33" t="s">
        <v>33</v>
      </c>
      <c r="O39" s="17">
        <v>0.01</v>
      </c>
      <c r="P39" s="31"/>
    </row>
    <row r="40" spans="1:16" x14ac:dyDescent="0.25">
      <c r="A40" s="18" t="s">
        <v>26</v>
      </c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 t="s">
        <v>29</v>
      </c>
      <c r="P40" s="34">
        <v>0.61099999999999999</v>
      </c>
    </row>
    <row r="41" spans="1:16" x14ac:dyDescent="0.25">
      <c r="A41" s="82" t="s">
        <v>27</v>
      </c>
      <c r="B41" s="83"/>
      <c r="C41" s="84"/>
      <c r="D41" s="85" t="s">
        <v>56</v>
      </c>
      <c r="E41" s="86"/>
      <c r="F41" s="86"/>
      <c r="G41" s="86"/>
      <c r="H41" s="86"/>
      <c r="I41" s="86"/>
      <c r="J41" s="86"/>
      <c r="K41" s="86"/>
      <c r="L41" s="86"/>
      <c r="M41" s="87"/>
      <c r="N41" s="33" t="s">
        <v>42</v>
      </c>
      <c r="O41" s="17">
        <v>0.03</v>
      </c>
      <c r="P41" s="31"/>
    </row>
    <row r="42" spans="1:16" x14ac:dyDescent="0.25">
      <c r="A42" s="35" t="s">
        <v>26</v>
      </c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 t="s">
        <v>29</v>
      </c>
      <c r="P42" s="38">
        <v>1.33</v>
      </c>
    </row>
    <row r="43" spans="1:16" x14ac:dyDescent="0.25">
      <c r="A43" s="82" t="s">
        <v>43</v>
      </c>
      <c r="B43" s="83"/>
      <c r="C43" s="84"/>
      <c r="D43" s="85" t="s">
        <v>49</v>
      </c>
      <c r="E43" s="86"/>
      <c r="F43" s="86"/>
      <c r="G43" s="86"/>
      <c r="H43" s="86"/>
      <c r="I43" s="86"/>
      <c r="J43" s="86"/>
      <c r="K43" s="86"/>
      <c r="L43" s="86"/>
      <c r="M43" s="87"/>
      <c r="N43" s="33" t="s">
        <v>33</v>
      </c>
      <c r="O43" s="17">
        <v>0.04</v>
      </c>
      <c r="P43" s="31"/>
    </row>
    <row r="44" spans="1:16" x14ac:dyDescent="0.25">
      <c r="A44" s="39" t="s">
        <v>26</v>
      </c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 t="s">
        <v>29</v>
      </c>
      <c r="P44" s="42">
        <v>0.11899999999999999</v>
      </c>
    </row>
    <row r="45" spans="1:16" x14ac:dyDescent="0.25">
      <c r="A45" s="82" t="s">
        <v>43</v>
      </c>
      <c r="B45" s="83"/>
      <c r="C45" s="84"/>
      <c r="D45" s="85" t="s">
        <v>57</v>
      </c>
      <c r="E45" s="86"/>
      <c r="F45" s="86"/>
      <c r="G45" s="86"/>
      <c r="H45" s="86"/>
      <c r="I45" s="86"/>
      <c r="J45" s="86"/>
      <c r="K45" s="86"/>
      <c r="L45" s="86"/>
      <c r="M45" s="87"/>
      <c r="N45" s="33" t="s">
        <v>47</v>
      </c>
      <c r="O45" s="17">
        <v>3.5000000000000003E-2</v>
      </c>
      <c r="P45" s="31"/>
    </row>
    <row r="46" spans="1:16" ht="31.5" customHeight="1" x14ac:dyDescent="0.25">
      <c r="A46" s="77"/>
      <c r="B46" s="77"/>
      <c r="C46" s="77"/>
      <c r="D46" s="79" t="s">
        <v>58</v>
      </c>
      <c r="E46" s="80"/>
      <c r="F46" s="80"/>
      <c r="G46" s="80"/>
      <c r="H46" s="80"/>
      <c r="I46" s="80"/>
      <c r="J46" s="80"/>
      <c r="K46" s="80"/>
      <c r="L46" s="80"/>
      <c r="M46" s="81"/>
      <c r="N46" s="33" t="s">
        <v>47</v>
      </c>
      <c r="O46" s="17">
        <v>3.5000000000000003E-2</v>
      </c>
      <c r="P46" s="31"/>
    </row>
    <row r="47" spans="1:16" x14ac:dyDescent="0.25">
      <c r="A47" s="39" t="s">
        <v>26</v>
      </c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 t="s">
        <v>29</v>
      </c>
      <c r="P47" s="42">
        <v>3.9470000000000001</v>
      </c>
    </row>
    <row r="48" spans="1:16" ht="31.5" customHeight="1" x14ac:dyDescent="0.25">
      <c r="A48" s="77" t="s">
        <v>32</v>
      </c>
      <c r="B48" s="77"/>
      <c r="C48" s="77"/>
      <c r="D48" s="79" t="s">
        <v>61</v>
      </c>
      <c r="E48" s="80"/>
      <c r="F48" s="80"/>
      <c r="G48" s="80"/>
      <c r="H48" s="80"/>
      <c r="I48" s="80"/>
      <c r="J48" s="80"/>
      <c r="K48" s="80"/>
      <c r="L48" s="80"/>
      <c r="M48" s="81"/>
      <c r="N48" s="33" t="s">
        <v>40</v>
      </c>
      <c r="O48" s="17">
        <v>2</v>
      </c>
      <c r="P48" s="31" t="s">
        <v>60</v>
      </c>
    </row>
    <row r="49" spans="1:16" x14ac:dyDescent="0.25">
      <c r="A49" s="45" t="s">
        <v>26</v>
      </c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 t="s">
        <v>29</v>
      </c>
      <c r="P49" s="48">
        <v>2.3130000000000002</v>
      </c>
    </row>
    <row r="50" spans="1:16" x14ac:dyDescent="0.25">
      <c r="A50" s="77" t="s">
        <v>32</v>
      </c>
      <c r="B50" s="77"/>
      <c r="C50" s="77"/>
      <c r="D50" s="79" t="s">
        <v>62</v>
      </c>
      <c r="E50" s="80"/>
      <c r="F50" s="80"/>
      <c r="G50" s="80"/>
      <c r="H50" s="80"/>
      <c r="I50" s="80"/>
      <c r="J50" s="80"/>
      <c r="K50" s="80"/>
      <c r="L50" s="80"/>
      <c r="M50" s="81"/>
      <c r="N50" s="33" t="s">
        <v>36</v>
      </c>
      <c r="O50" s="17">
        <v>0.17499999999999999</v>
      </c>
      <c r="P50" s="31"/>
    </row>
    <row r="51" spans="1:16" x14ac:dyDescent="0.25">
      <c r="A51" s="77"/>
      <c r="B51" s="77"/>
      <c r="C51" s="77"/>
      <c r="D51" s="79" t="s">
        <v>63</v>
      </c>
      <c r="E51" s="80"/>
      <c r="F51" s="80"/>
      <c r="G51" s="80"/>
      <c r="H51" s="80"/>
      <c r="I51" s="80"/>
      <c r="J51" s="80"/>
      <c r="K51" s="80"/>
      <c r="L51" s="80"/>
      <c r="M51" s="81"/>
      <c r="N51" s="33" t="s">
        <v>40</v>
      </c>
      <c r="O51" s="17">
        <v>4</v>
      </c>
      <c r="P51" s="31"/>
    </row>
    <row r="52" spans="1:16" x14ac:dyDescent="0.25">
      <c r="A52" s="77"/>
      <c r="B52" s="77"/>
      <c r="C52" s="77"/>
      <c r="D52" s="79" t="s">
        <v>64</v>
      </c>
      <c r="E52" s="80"/>
      <c r="F52" s="80"/>
      <c r="G52" s="80"/>
      <c r="H52" s="80"/>
      <c r="I52" s="80"/>
      <c r="J52" s="80"/>
      <c r="K52" s="80"/>
      <c r="L52" s="80"/>
      <c r="M52" s="81"/>
      <c r="N52" s="33" t="s">
        <v>36</v>
      </c>
      <c r="O52" s="17">
        <v>0.22</v>
      </c>
      <c r="P52" s="31"/>
    </row>
    <row r="53" spans="1:16" x14ac:dyDescent="0.25">
      <c r="A53" s="45" t="s">
        <v>26</v>
      </c>
      <c r="B53" s="46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 t="s">
        <v>29</v>
      </c>
      <c r="P53" s="48">
        <v>43.975999999999999</v>
      </c>
    </row>
    <row r="54" spans="1:16" ht="30.75" customHeight="1" x14ac:dyDescent="0.25">
      <c r="A54" s="77" t="s">
        <v>32</v>
      </c>
      <c r="B54" s="77"/>
      <c r="C54" s="77"/>
      <c r="D54" s="79" t="s">
        <v>48</v>
      </c>
      <c r="E54" s="80"/>
      <c r="F54" s="80"/>
      <c r="G54" s="80"/>
      <c r="H54" s="80"/>
      <c r="I54" s="80"/>
      <c r="J54" s="80"/>
      <c r="K54" s="80"/>
      <c r="L54" s="80"/>
      <c r="M54" s="81"/>
      <c r="N54" s="33" t="s">
        <v>47</v>
      </c>
      <c r="O54" s="17">
        <v>6.3</v>
      </c>
      <c r="P54" s="31"/>
    </row>
    <row r="55" spans="1:16" x14ac:dyDescent="0.25">
      <c r="A55" s="45" t="s">
        <v>26</v>
      </c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 t="s">
        <v>29</v>
      </c>
      <c r="P55" s="48">
        <v>17.256</v>
      </c>
    </row>
    <row r="56" spans="1:16" x14ac:dyDescent="0.25">
      <c r="A56" s="77" t="s">
        <v>35</v>
      </c>
      <c r="B56" s="77"/>
      <c r="C56" s="77"/>
      <c r="D56" s="79" t="s">
        <v>37</v>
      </c>
      <c r="E56" s="80"/>
      <c r="F56" s="80"/>
      <c r="G56" s="80"/>
      <c r="H56" s="80"/>
      <c r="I56" s="80"/>
      <c r="J56" s="80"/>
      <c r="K56" s="80"/>
      <c r="L56" s="80"/>
      <c r="M56" s="81"/>
      <c r="N56" s="33" t="s">
        <v>36</v>
      </c>
      <c r="O56" s="17">
        <v>12.7</v>
      </c>
      <c r="P56" s="31"/>
    </row>
    <row r="57" spans="1:16" x14ac:dyDescent="0.25">
      <c r="A57" s="49" t="s">
        <v>26</v>
      </c>
      <c r="B57" s="50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 t="s">
        <v>29</v>
      </c>
      <c r="P57" s="52">
        <v>5.3259999999999996</v>
      </c>
    </row>
    <row r="58" spans="1:16" x14ac:dyDescent="0.25">
      <c r="A58" s="77" t="s">
        <v>38</v>
      </c>
      <c r="B58" s="77"/>
      <c r="C58" s="77"/>
      <c r="D58" s="79" t="s">
        <v>31</v>
      </c>
      <c r="E58" s="80"/>
      <c r="F58" s="80"/>
      <c r="G58" s="80"/>
      <c r="H58" s="80"/>
      <c r="I58" s="80"/>
      <c r="J58" s="80"/>
      <c r="K58" s="80"/>
      <c r="L58" s="80"/>
      <c r="M58" s="81"/>
      <c r="N58" s="33" t="s">
        <v>47</v>
      </c>
      <c r="O58" s="17">
        <v>0.08</v>
      </c>
      <c r="P58" s="31" t="s">
        <v>66</v>
      </c>
    </row>
    <row r="59" spans="1:16" x14ac:dyDescent="0.25">
      <c r="A59" s="53" t="s">
        <v>26</v>
      </c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 t="s">
        <v>29</v>
      </c>
      <c r="P59" s="56">
        <v>0.83199999999999996</v>
      </c>
    </row>
    <row r="60" spans="1:16" x14ac:dyDescent="0.25">
      <c r="A60" s="77" t="s">
        <v>38</v>
      </c>
      <c r="B60" s="77"/>
      <c r="C60" s="77"/>
      <c r="D60" s="79" t="s">
        <v>70</v>
      </c>
      <c r="E60" s="80"/>
      <c r="F60" s="80"/>
      <c r="G60" s="80"/>
      <c r="H60" s="80"/>
      <c r="I60" s="80"/>
      <c r="J60" s="80"/>
      <c r="K60" s="80"/>
      <c r="L60" s="80"/>
      <c r="M60" s="81"/>
      <c r="N60" s="33" t="s">
        <v>47</v>
      </c>
      <c r="O60" s="17">
        <v>4.2999999999999997E-2</v>
      </c>
      <c r="P60" s="31" t="s">
        <v>67</v>
      </c>
    </row>
    <row r="61" spans="1:16" ht="30" customHeight="1" x14ac:dyDescent="0.25">
      <c r="A61" s="77"/>
      <c r="B61" s="77"/>
      <c r="C61" s="77"/>
      <c r="D61" s="78" t="s">
        <v>68</v>
      </c>
      <c r="E61" s="78"/>
      <c r="F61" s="78"/>
      <c r="G61" s="78"/>
      <c r="H61" s="78"/>
      <c r="I61" s="78"/>
      <c r="J61" s="78"/>
      <c r="K61" s="78"/>
      <c r="L61" s="78"/>
      <c r="M61" s="78"/>
      <c r="N61" s="33" t="s">
        <v>47</v>
      </c>
      <c r="O61" s="17">
        <v>0.03</v>
      </c>
      <c r="P61" s="31"/>
    </row>
    <row r="62" spans="1:16" ht="33" customHeight="1" x14ac:dyDescent="0.25">
      <c r="A62" s="77"/>
      <c r="B62" s="77"/>
      <c r="C62" s="77"/>
      <c r="D62" s="78" t="s">
        <v>69</v>
      </c>
      <c r="E62" s="78"/>
      <c r="F62" s="78"/>
      <c r="G62" s="78"/>
      <c r="H62" s="78"/>
      <c r="I62" s="78"/>
      <c r="J62" s="78"/>
      <c r="K62" s="78"/>
      <c r="L62" s="78"/>
      <c r="M62" s="78"/>
      <c r="N62" s="33" t="s">
        <v>42</v>
      </c>
      <c r="O62" s="17">
        <v>1.2999999999999999E-2</v>
      </c>
      <c r="P62" s="31"/>
    </row>
    <row r="63" spans="1:16" x14ac:dyDescent="0.25">
      <c r="A63" s="53" t="s">
        <v>26</v>
      </c>
      <c r="B63" s="54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 t="s">
        <v>29</v>
      </c>
      <c r="P63" s="56">
        <v>5.6639999999999997</v>
      </c>
    </row>
    <row r="64" spans="1:16" x14ac:dyDescent="0.25">
      <c r="A64" s="77" t="s">
        <v>39</v>
      </c>
      <c r="B64" s="77"/>
      <c r="C64" s="77"/>
      <c r="D64" s="78" t="s">
        <v>71</v>
      </c>
      <c r="E64" s="78"/>
      <c r="F64" s="78"/>
      <c r="G64" s="78"/>
      <c r="H64" s="78"/>
      <c r="I64" s="78"/>
      <c r="J64" s="78"/>
      <c r="K64" s="78"/>
      <c r="L64" s="78"/>
      <c r="M64" s="78"/>
      <c r="N64" s="33" t="s">
        <v>42</v>
      </c>
      <c r="O64" s="17">
        <v>0.04</v>
      </c>
      <c r="P64" s="31"/>
    </row>
    <row r="65" spans="1:16" x14ac:dyDescent="0.25">
      <c r="A65" s="57" t="s">
        <v>26</v>
      </c>
      <c r="B65" s="58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 t="s">
        <v>29</v>
      </c>
      <c r="P65" s="60">
        <v>1.4219999999999999</v>
      </c>
    </row>
    <row r="66" spans="1:16" x14ac:dyDescent="0.25">
      <c r="A66" s="77" t="s">
        <v>39</v>
      </c>
      <c r="B66" s="77"/>
      <c r="C66" s="77"/>
      <c r="D66" s="78" t="s">
        <v>49</v>
      </c>
      <c r="E66" s="78"/>
      <c r="F66" s="78"/>
      <c r="G66" s="78"/>
      <c r="H66" s="78"/>
      <c r="I66" s="78"/>
      <c r="J66" s="78"/>
      <c r="K66" s="78"/>
      <c r="L66" s="78"/>
      <c r="M66" s="78"/>
      <c r="N66" s="33" t="s">
        <v>33</v>
      </c>
      <c r="O66" s="17">
        <v>0.01</v>
      </c>
      <c r="P66" s="31"/>
    </row>
    <row r="67" spans="1:16" x14ac:dyDescent="0.25">
      <c r="A67" s="77"/>
      <c r="B67" s="77"/>
      <c r="C67" s="77"/>
      <c r="D67" s="78" t="s">
        <v>72</v>
      </c>
      <c r="E67" s="78"/>
      <c r="F67" s="78"/>
      <c r="G67" s="78"/>
      <c r="H67" s="78"/>
      <c r="I67" s="78"/>
      <c r="J67" s="78"/>
      <c r="K67" s="78"/>
      <c r="L67" s="78"/>
      <c r="M67" s="78"/>
      <c r="N67" s="33" t="s">
        <v>42</v>
      </c>
      <c r="O67" s="17">
        <v>0.2</v>
      </c>
      <c r="P67" s="31"/>
    </row>
    <row r="68" spans="1:16" x14ac:dyDescent="0.25">
      <c r="A68" s="57" t="s">
        <v>26</v>
      </c>
      <c r="B68" s="58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 t="s">
        <v>29</v>
      </c>
      <c r="P68" s="60">
        <v>0.56899999999999995</v>
      </c>
    </row>
    <row r="69" spans="1:16" x14ac:dyDescent="0.25">
      <c r="A69" s="77" t="s">
        <v>41</v>
      </c>
      <c r="B69" s="77"/>
      <c r="C69" s="77"/>
      <c r="D69" s="78" t="s">
        <v>57</v>
      </c>
      <c r="E69" s="78"/>
      <c r="F69" s="78"/>
      <c r="G69" s="78"/>
      <c r="H69" s="78"/>
      <c r="I69" s="78"/>
      <c r="J69" s="78"/>
      <c r="K69" s="78"/>
      <c r="L69" s="78"/>
      <c r="M69" s="78"/>
      <c r="N69" s="33" t="s">
        <v>47</v>
      </c>
      <c r="O69" s="17">
        <v>0.04</v>
      </c>
      <c r="P69" s="31"/>
    </row>
    <row r="70" spans="1:16" ht="33" customHeight="1" x14ac:dyDescent="0.25">
      <c r="A70" s="77"/>
      <c r="B70" s="77"/>
      <c r="C70" s="77"/>
      <c r="D70" s="78" t="s">
        <v>58</v>
      </c>
      <c r="E70" s="78"/>
      <c r="F70" s="78"/>
      <c r="G70" s="78"/>
      <c r="H70" s="78"/>
      <c r="I70" s="78"/>
      <c r="J70" s="78"/>
      <c r="K70" s="78"/>
      <c r="L70" s="78"/>
      <c r="M70" s="78"/>
      <c r="N70" s="33" t="s">
        <v>47</v>
      </c>
      <c r="O70" s="17">
        <v>0.04</v>
      </c>
      <c r="P70" s="31"/>
    </row>
    <row r="71" spans="1:16" x14ac:dyDescent="0.25">
      <c r="A71" s="61" t="s">
        <v>26</v>
      </c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 t="s">
        <v>29</v>
      </c>
      <c r="P71" s="64">
        <v>4.7309999999999999</v>
      </c>
    </row>
  </sheetData>
  <mergeCells count="48">
    <mergeCell ref="A61:C61"/>
    <mergeCell ref="D61:M61"/>
    <mergeCell ref="A50:C50"/>
    <mergeCell ref="A48:C48"/>
    <mergeCell ref="D48:M48"/>
    <mergeCell ref="A52:C52"/>
    <mergeCell ref="D52:M52"/>
    <mergeCell ref="D50:M50"/>
    <mergeCell ref="A51:C51"/>
    <mergeCell ref="D51:M51"/>
    <mergeCell ref="A45:C45"/>
    <mergeCell ref="D45:M45"/>
    <mergeCell ref="A4:P4"/>
    <mergeCell ref="D5:F5"/>
    <mergeCell ref="H5:H6"/>
    <mergeCell ref="L5:N5"/>
    <mergeCell ref="O5:O6"/>
    <mergeCell ref="A37:P37"/>
    <mergeCell ref="A38:C38"/>
    <mergeCell ref="A39:C39"/>
    <mergeCell ref="A41:C41"/>
    <mergeCell ref="D41:M41"/>
    <mergeCell ref="D38:M38"/>
    <mergeCell ref="D39:M39"/>
    <mergeCell ref="A43:C43"/>
    <mergeCell ref="D43:M43"/>
    <mergeCell ref="D46:M46"/>
    <mergeCell ref="A46:C46"/>
    <mergeCell ref="A66:C66"/>
    <mergeCell ref="D66:M66"/>
    <mergeCell ref="A67:C67"/>
    <mergeCell ref="D67:M67"/>
    <mergeCell ref="A54:C54"/>
    <mergeCell ref="D54:M54"/>
    <mergeCell ref="A64:C64"/>
    <mergeCell ref="D64:M64"/>
    <mergeCell ref="A58:C58"/>
    <mergeCell ref="D58:M58"/>
    <mergeCell ref="A56:C56"/>
    <mergeCell ref="D56:M56"/>
    <mergeCell ref="A60:C60"/>
    <mergeCell ref="D60:M60"/>
    <mergeCell ref="A62:C62"/>
    <mergeCell ref="D62:M62"/>
    <mergeCell ref="A69:C69"/>
    <mergeCell ref="D69:M69"/>
    <mergeCell ref="A70:C70"/>
    <mergeCell ref="D70:M70"/>
  </mergeCells>
  <phoneticPr fontId="0" type="noConversion"/>
  <pageMargins left="0.7" right="0.13541666666666666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</vt:lpstr>
      <vt:lpstr>'2014'!Область_печати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2014-03-25T10:08:44Z</cp:lastPrinted>
  <dcterms:created xsi:type="dcterms:W3CDTF">2010-10-26T12:00:13Z</dcterms:created>
  <dcterms:modified xsi:type="dcterms:W3CDTF">2015-02-09T11:21:42Z</dcterms:modified>
</cp:coreProperties>
</file>