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395" windowHeight="5895" activeTab="0"/>
  </bookViews>
  <sheets>
    <sheet name="2014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<sst xmlns="http://schemas.openxmlformats.org/spreadsheetml/2006/main" count="74" uniqueCount="56">
  <si>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</si>
  <si>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</si>
  <si>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</si>
  <si>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</si>
  <si>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</si>
  <si>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</si>
  <si>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</si>
  <si>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</si>
  <si>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</si>
  <si>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</si>
  <si>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</si>
  <si>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Остаток </t>
  </si>
  <si>
    <t xml:space="preserve">Оплата </t>
  </si>
  <si>
    <t>ЕРКЦ</t>
  </si>
  <si>
    <t>Налог</t>
  </si>
  <si>
    <t>Ремонт</t>
  </si>
  <si>
    <t>Площадь</t>
  </si>
  <si>
    <t xml:space="preserve">Кол-во </t>
  </si>
  <si>
    <t>тер.</t>
  </si>
  <si>
    <t>квар.</t>
  </si>
  <si>
    <t>на конец</t>
  </si>
  <si>
    <t xml:space="preserve">Расходы </t>
  </si>
  <si>
    <t>Содер.</t>
  </si>
  <si>
    <t>Содержание</t>
  </si>
  <si>
    <t>разное</t>
  </si>
  <si>
    <t>ав. обсл.</t>
  </si>
  <si>
    <t>декабрь</t>
  </si>
  <si>
    <t>эксплуатац</t>
  </si>
  <si>
    <t>Поступило от населения</t>
  </si>
  <si>
    <t>содержание</t>
  </si>
  <si>
    <t>ремонт</t>
  </si>
  <si>
    <t>итого</t>
  </si>
  <si>
    <t>смета</t>
  </si>
  <si>
    <t>Месяц</t>
  </si>
  <si>
    <t>ед. изм.</t>
  </si>
  <si>
    <t>кол-во</t>
  </si>
  <si>
    <t>ИТОГО</t>
  </si>
  <si>
    <t>Ген. директор ООО "Георгиевск - ЖЭУ"                                            Никишина И.М.</t>
  </si>
  <si>
    <t>100м2</t>
  </si>
  <si>
    <t>Очистка канализационной сети: внутренней</t>
  </si>
  <si>
    <t>Выкашивание газонов: газонокосилкой</t>
  </si>
  <si>
    <t>Установка вентилей, задвижек, затворов, клапанов обратных, кранов проходных на трубопроводах из стальных труб диаметром: до 25мм</t>
  </si>
  <si>
    <t>100м тр-да</t>
  </si>
  <si>
    <t>Учет доходов и расходов по Октябрьская 55 на 2014 год</t>
  </si>
  <si>
    <t>Место провед-я работ</t>
  </si>
  <si>
    <t>Перечень выполненных работ по сметам за 2014 год по дому Октябрьская 55</t>
  </si>
  <si>
    <t>Разборка трубопроводов из водогазопроводных труб диаметром: до 32 мм</t>
  </si>
  <si>
    <t>1шт</t>
  </si>
  <si>
    <t>Прокладка трубопроводов водоснабжения и отопления из напорных полиэтиленовых труб низкого давления среднего типа наружным диаметром: 25мм</t>
  </si>
  <si>
    <t>кв. 14 отопление стояк</t>
  </si>
  <si>
    <t>2 покоса</t>
  </si>
  <si>
    <t>1 вызов</t>
  </si>
  <si>
    <t>кв.9 отопл.</t>
  </si>
  <si>
    <t>Замена трубопроводов отопления из многослойных металлополимерных труб: при стояковой системе отопления диаметром: до 20мм</t>
  </si>
  <si>
    <t>кв.14</t>
  </si>
  <si>
    <t>Прокладка трубопроводов водоснабжения и отопления из напорных полиэтиленовых труб низкого давления среднего типа наружным диаметром: 20мм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</si>
</sst>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0.0"/>
    <numFmt numFmtId="167" formatCode="0.0000"/>
  </numFmts>
  <fonts count="38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EC2F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7" fontId="0" fillId="0" borderId="12" xfId="0" applyNumberFormat="1" applyBorder="1" applyAlignment="1">
      <alignment horizontal="left"/>
    </xf>
    <xf numFmtId="164" fontId="0" fillId="0" borderId="12" xfId="0" applyNumberFormat="1" applyFont="1" applyBorder="1" applyAlignment="1">
      <alignment horizontal="left"/>
    </xf>
    <xf numFmtId="164" fontId="0" fillId="0" borderId="12" xfId="0" applyNumberFormat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164" fontId="0" fillId="4" borderId="12" xfId="0" applyNumberFormat="1" applyFill="1" applyBorder="1" applyAlignment="1">
      <alignment/>
    </xf>
    <xf numFmtId="164" fontId="0" fillId="4" borderId="14" xfId="0" applyNumberFormat="1" applyFill="1" applyBorder="1" applyAlignment="1">
      <alignment horizontal="center"/>
    </xf>
    <xf numFmtId="164" fontId="0" fillId="32" borderId="12" xfId="0" applyNumberFormat="1" applyFill="1" applyBorder="1" applyAlignment="1">
      <alignment/>
    </xf>
    <xf numFmtId="164" fontId="0" fillId="32" borderId="12" xfId="0" applyNumberFormat="1" applyFont="1" applyFill="1" applyBorder="1" applyAlignment="1">
      <alignment/>
    </xf>
    <xf numFmtId="164" fontId="0" fillId="32" borderId="12" xfId="0" applyNumberFormat="1" applyFont="1" applyFill="1" applyBorder="1" applyAlignment="1">
      <alignment/>
    </xf>
    <xf numFmtId="43" fontId="0" fillId="32" borderId="12" xfId="58" applyFont="1" applyFill="1" applyBorder="1" applyAlignment="1">
      <alignment/>
    </xf>
    <xf numFmtId="164" fontId="2" fillId="32" borderId="12" xfId="0" applyNumberFormat="1" applyFont="1" applyFill="1" applyBorder="1" applyAlignment="1">
      <alignment/>
    </xf>
    <xf numFmtId="164" fontId="0" fillId="0" borderId="12" xfId="0" applyNumberFormat="1" applyFill="1" applyBorder="1" applyAlignment="1">
      <alignment/>
    </xf>
    <xf numFmtId="43" fontId="0" fillId="0" borderId="12" xfId="58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1" fillId="5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 horizontal="left"/>
    </xf>
    <xf numFmtId="2" fontId="0" fillId="0" borderId="0" xfId="0" applyNumberFormat="1" applyAlignment="1">
      <alignment/>
    </xf>
    <xf numFmtId="0" fontId="0" fillId="5" borderId="12" xfId="0" applyFill="1" applyBorder="1" applyAlignment="1">
      <alignment/>
    </xf>
    <xf numFmtId="43" fontId="1" fillId="5" borderId="12" xfId="0" applyNumberFormat="1" applyFont="1" applyFill="1" applyBorder="1" applyAlignment="1">
      <alignment/>
    </xf>
    <xf numFmtId="0" fontId="0" fillId="0" borderId="12" xfId="0" applyBorder="1" applyAlignment="1">
      <alignment wrapText="1"/>
    </xf>
    <xf numFmtId="2" fontId="3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2" fontId="3" fillId="33" borderId="13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165" fontId="3" fillId="33" borderId="16" xfId="0" applyNumberFormat="1" applyFont="1" applyFill="1" applyBorder="1" applyAlignment="1">
      <alignment/>
    </xf>
    <xf numFmtId="166" fontId="0" fillId="0" borderId="12" xfId="0" applyNumberFormat="1" applyBorder="1" applyAlignment="1">
      <alignment/>
    </xf>
    <xf numFmtId="0" fontId="3" fillId="34" borderId="12" xfId="0" applyNumberFormat="1" applyFont="1" applyFill="1" applyBorder="1" applyAlignment="1">
      <alignment horizontal="left"/>
    </xf>
    <xf numFmtId="2" fontId="3" fillId="34" borderId="13" xfId="0" applyNumberFormat="1" applyFont="1" applyFill="1" applyBorder="1" applyAlignment="1">
      <alignment/>
    </xf>
    <xf numFmtId="2" fontId="3" fillId="34" borderId="15" xfId="0" applyNumberFormat="1" applyFont="1" applyFill="1" applyBorder="1" applyAlignment="1">
      <alignment/>
    </xf>
    <xf numFmtId="165" fontId="3" fillId="34" borderId="16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/>
    </xf>
    <xf numFmtId="2" fontId="3" fillId="35" borderId="13" xfId="0" applyNumberFormat="1" applyFont="1" applyFill="1" applyBorder="1" applyAlignment="1">
      <alignment/>
    </xf>
    <xf numFmtId="2" fontId="3" fillId="35" borderId="15" xfId="0" applyNumberFormat="1" applyFont="1" applyFill="1" applyBorder="1" applyAlignment="1">
      <alignment/>
    </xf>
    <xf numFmtId="165" fontId="3" fillId="35" borderId="16" xfId="0" applyNumberFormat="1" applyFont="1" applyFill="1" applyBorder="1" applyAlignment="1">
      <alignment/>
    </xf>
    <xf numFmtId="165" fontId="0" fillId="0" borderId="12" xfId="0" applyNumberFormat="1" applyBorder="1" applyAlignment="1">
      <alignment/>
    </xf>
    <xf numFmtId="0" fontId="3" fillId="36" borderId="12" xfId="0" applyNumberFormat="1" applyFont="1" applyFill="1" applyBorder="1" applyAlignment="1">
      <alignment horizontal="left"/>
    </xf>
    <xf numFmtId="2" fontId="3" fillId="36" borderId="13" xfId="0" applyNumberFormat="1" applyFont="1" applyFill="1" applyBorder="1" applyAlignment="1">
      <alignment/>
    </xf>
    <xf numFmtId="2" fontId="3" fillId="36" borderId="15" xfId="0" applyNumberFormat="1" applyFont="1" applyFill="1" applyBorder="1" applyAlignment="1">
      <alignment/>
    </xf>
    <xf numFmtId="165" fontId="3" fillId="36" borderId="16" xfId="0" applyNumberFormat="1" applyFont="1" applyFill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37" borderId="0" xfId="0" applyFont="1" applyFill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2" xfId="0" applyNumberFormat="1" applyFont="1" applyBorder="1" applyAlignment="1">
      <alignment horizontal="left" wrapText="1"/>
    </xf>
    <xf numFmtId="2" fontId="3" fillId="6" borderId="17" xfId="0" applyNumberFormat="1" applyFont="1" applyFill="1" applyBorder="1" applyAlignment="1">
      <alignment horizontal="center"/>
    </xf>
    <xf numFmtId="165" fontId="0" fillId="0" borderId="13" xfId="0" applyNumberFormat="1" applyFont="1" applyBorder="1" applyAlignment="1">
      <alignment horizontal="left"/>
    </xf>
    <xf numFmtId="165" fontId="0" fillId="0" borderId="15" xfId="0" applyNumberFormat="1" applyFont="1" applyBorder="1" applyAlignment="1">
      <alignment horizontal="left"/>
    </xf>
    <xf numFmtId="165" fontId="0" fillId="0" borderId="16" xfId="0" applyNumberFormat="1" applyFont="1" applyBorder="1" applyAlignment="1">
      <alignment horizontal="left"/>
    </xf>
    <xf numFmtId="2" fontId="0" fillId="0" borderId="13" xfId="0" applyNumberFormat="1" applyFont="1" applyBorder="1" applyAlignment="1">
      <alignment horizontal="left" wrapText="1"/>
    </xf>
    <xf numFmtId="2" fontId="0" fillId="0" borderId="15" xfId="0" applyNumberFormat="1" applyFont="1" applyBorder="1" applyAlignment="1">
      <alignment horizontal="left" wrapText="1"/>
    </xf>
    <xf numFmtId="2" fontId="0" fillId="0" borderId="16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4:O49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2" max="2" width="1.25" style="0" customWidth="1"/>
    <col min="3" max="3" width="1.75390625" style="0" customWidth="1"/>
    <col min="4" max="5" width="10.25390625" style="0" customWidth="1"/>
    <col min="6" max="6" width="10.125" style="0" customWidth="1"/>
    <col min="9" max="9" width="9.75390625" style="0" bestFit="1" customWidth="1"/>
    <col min="10" max="10" width="10.875" style="0" customWidth="1"/>
    <col min="13" max="13" width="10.25390625" style="0" customWidth="1"/>
    <col min="14" max="14" width="10.375" style="0" customWidth="1"/>
    <col min="15" max="15" width="11.00390625" style="0" customWidth="1"/>
  </cols>
  <sheetData>
    <row r="4" spans="1:15" ht="12.75">
      <c r="A4" s="59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2:15" ht="12.75">
      <c r="B5" s="1" t="s">
        <v>16</v>
      </c>
      <c r="C5" s="2" t="s">
        <v>17</v>
      </c>
      <c r="D5" s="56" t="s">
        <v>28</v>
      </c>
      <c r="E5" s="57"/>
      <c r="F5" s="58"/>
      <c r="G5" s="3" t="s">
        <v>12</v>
      </c>
      <c r="H5" s="60" t="s">
        <v>14</v>
      </c>
      <c r="I5" s="3" t="s">
        <v>22</v>
      </c>
      <c r="J5" s="13" t="s">
        <v>15</v>
      </c>
      <c r="K5" s="56" t="s">
        <v>23</v>
      </c>
      <c r="L5" s="57"/>
      <c r="M5" s="58"/>
      <c r="N5" s="60" t="s">
        <v>21</v>
      </c>
      <c r="O5" s="15" t="s">
        <v>11</v>
      </c>
    </row>
    <row r="6" spans="2:15" ht="12.75">
      <c r="B6" s="4"/>
      <c r="C6" s="5" t="s">
        <v>19</v>
      </c>
      <c r="D6" s="6" t="s">
        <v>29</v>
      </c>
      <c r="E6" s="6" t="s">
        <v>30</v>
      </c>
      <c r="F6" s="6" t="s">
        <v>31</v>
      </c>
      <c r="G6" s="6" t="s">
        <v>13</v>
      </c>
      <c r="H6" s="61"/>
      <c r="I6" s="6" t="s">
        <v>18</v>
      </c>
      <c r="J6" s="3" t="s">
        <v>32</v>
      </c>
      <c r="K6" s="17" t="s">
        <v>25</v>
      </c>
      <c r="L6" s="6" t="s">
        <v>24</v>
      </c>
      <c r="M6" s="6" t="s">
        <v>27</v>
      </c>
      <c r="N6" s="61"/>
      <c r="O6" s="14" t="s">
        <v>20</v>
      </c>
    </row>
    <row r="7" spans="1:15" ht="12.75">
      <c r="A7" s="7"/>
      <c r="B7" s="8">
        <v>756.3</v>
      </c>
      <c r="C7" s="9">
        <v>55</v>
      </c>
      <c r="D7" s="25"/>
      <c r="E7" s="25"/>
      <c r="F7" s="29">
        <v>-54183.34</v>
      </c>
      <c r="G7" s="25"/>
      <c r="H7" s="26"/>
      <c r="I7" s="25"/>
      <c r="J7" s="25"/>
      <c r="K7" s="27"/>
      <c r="L7" s="27"/>
      <c r="M7" s="27"/>
      <c r="N7" s="28"/>
      <c r="O7" s="16"/>
    </row>
    <row r="8" spans="1:15" ht="12.75">
      <c r="A8" s="10" t="s">
        <v>0</v>
      </c>
      <c r="B8" s="11"/>
      <c r="C8" s="12"/>
      <c r="D8" s="19">
        <f>3726.6+180</f>
        <v>3906.6</v>
      </c>
      <c r="E8" s="19">
        <f>2484.4+120</f>
        <v>2604.4</v>
      </c>
      <c r="F8" s="18">
        <f aca="true" t="shared" si="0" ref="F8:F19">SUM(D8:E8)</f>
        <v>6511</v>
      </c>
      <c r="G8" s="20">
        <f aca="true" t="shared" si="1" ref="G8:G19">SUM(F8*0.03)</f>
        <v>195.32999999999998</v>
      </c>
      <c r="H8" s="23">
        <f aca="true" t="shared" si="2" ref="H8:H19">SUM(F8*0.06)</f>
        <v>390.65999999999997</v>
      </c>
      <c r="I8" s="20">
        <v>1975</v>
      </c>
      <c r="J8" s="20">
        <v>0</v>
      </c>
      <c r="K8" s="20">
        <v>809.24</v>
      </c>
      <c r="L8" s="24">
        <v>0</v>
      </c>
      <c r="M8" s="21">
        <f aca="true" t="shared" si="3" ref="M8:M19">SUM(F8*0.15)</f>
        <v>976.65</v>
      </c>
      <c r="N8" s="22">
        <f aca="true" t="shared" si="4" ref="N8:N19">SUM(G8:M8)</f>
        <v>4346.879999999999</v>
      </c>
      <c r="O8" s="16">
        <f aca="true" t="shared" si="5" ref="O8:O19">F8-N8</f>
        <v>2164.120000000001</v>
      </c>
    </row>
    <row r="9" spans="1:15" ht="12.75">
      <c r="A9" s="10" t="s">
        <v>1</v>
      </c>
      <c r="B9" s="11"/>
      <c r="C9" s="12"/>
      <c r="D9" s="19">
        <f>1555.2+1369.8+755.4</f>
        <v>3680.4</v>
      </c>
      <c r="E9" s="19">
        <f>1036.8+913.2+503.6</f>
        <v>2453.6</v>
      </c>
      <c r="F9" s="18">
        <f t="shared" si="0"/>
        <v>6134</v>
      </c>
      <c r="G9" s="20">
        <f t="shared" si="1"/>
        <v>184.01999999999998</v>
      </c>
      <c r="H9" s="23">
        <f t="shared" si="2"/>
        <v>368.03999999999996</v>
      </c>
      <c r="I9" s="20">
        <v>1975</v>
      </c>
      <c r="J9" s="20">
        <v>0</v>
      </c>
      <c r="K9" s="20">
        <v>809.24</v>
      </c>
      <c r="L9" s="24">
        <v>0</v>
      </c>
      <c r="M9" s="21">
        <f t="shared" si="3"/>
        <v>920.1</v>
      </c>
      <c r="N9" s="22">
        <f t="shared" si="4"/>
        <v>4256.400000000001</v>
      </c>
      <c r="O9" s="16">
        <f t="shared" si="5"/>
        <v>1877.5999999999995</v>
      </c>
    </row>
    <row r="10" spans="1:15" ht="12.75">
      <c r="A10" s="10" t="s">
        <v>2</v>
      </c>
      <c r="B10" s="11"/>
      <c r="C10" s="12"/>
      <c r="D10" s="19">
        <f>693+840.4+2400</f>
        <v>3933.4</v>
      </c>
      <c r="E10" s="19">
        <f>462+573.6+1600</f>
        <v>2635.6</v>
      </c>
      <c r="F10" s="18">
        <f t="shared" si="0"/>
        <v>6569</v>
      </c>
      <c r="G10" s="20">
        <f t="shared" si="1"/>
        <v>197.07</v>
      </c>
      <c r="H10" s="23">
        <f t="shared" si="2"/>
        <v>394.14</v>
      </c>
      <c r="I10" s="20">
        <v>1975</v>
      </c>
      <c r="J10" s="20">
        <v>0</v>
      </c>
      <c r="K10" s="20">
        <v>809.24</v>
      </c>
      <c r="L10" s="24">
        <v>0</v>
      </c>
      <c r="M10" s="21">
        <f t="shared" si="3"/>
        <v>985.3499999999999</v>
      </c>
      <c r="N10" s="22">
        <f t="shared" si="4"/>
        <v>4360.799999999999</v>
      </c>
      <c r="O10" s="16">
        <f t="shared" si="5"/>
        <v>2208.2000000000007</v>
      </c>
    </row>
    <row r="11" spans="1:15" ht="12.75">
      <c r="A11" s="10" t="s">
        <v>3</v>
      </c>
      <c r="B11" s="11"/>
      <c r="C11" s="12"/>
      <c r="D11" s="19">
        <f>774.6+756+2572.8</f>
        <v>4103.4</v>
      </c>
      <c r="E11" s="19">
        <f>516.4+504+1715.2</f>
        <v>2735.6</v>
      </c>
      <c r="F11" s="18">
        <f t="shared" si="0"/>
        <v>6839</v>
      </c>
      <c r="G11" s="20">
        <f t="shared" si="1"/>
        <v>205.17</v>
      </c>
      <c r="H11" s="23">
        <f t="shared" si="2"/>
        <v>410.34</v>
      </c>
      <c r="I11" s="20">
        <v>1975</v>
      </c>
      <c r="J11" s="20">
        <v>0</v>
      </c>
      <c r="K11" s="20">
        <v>809.24</v>
      </c>
      <c r="L11" s="24">
        <v>0</v>
      </c>
      <c r="M11" s="21">
        <f t="shared" si="3"/>
        <v>1025.85</v>
      </c>
      <c r="N11" s="22">
        <f t="shared" si="4"/>
        <v>4425.6</v>
      </c>
      <c r="O11" s="16">
        <f t="shared" si="5"/>
        <v>2413.3999999999996</v>
      </c>
    </row>
    <row r="12" spans="1:15" ht="12.75">
      <c r="A12" s="10" t="s">
        <v>4</v>
      </c>
      <c r="B12" s="11"/>
      <c r="C12" s="12"/>
      <c r="D12" s="19">
        <f>1122.6+2215.2</f>
        <v>3337.7999999999997</v>
      </c>
      <c r="E12" s="19">
        <f>748.4+1862</f>
        <v>2610.4</v>
      </c>
      <c r="F12" s="18">
        <f t="shared" si="0"/>
        <v>5948.2</v>
      </c>
      <c r="G12" s="20">
        <f t="shared" si="1"/>
        <v>178.446</v>
      </c>
      <c r="H12" s="23">
        <f t="shared" si="2"/>
        <v>356.892</v>
      </c>
      <c r="I12" s="20">
        <v>1975</v>
      </c>
      <c r="J12" s="20">
        <v>0</v>
      </c>
      <c r="K12" s="20">
        <v>809.24</v>
      </c>
      <c r="L12" s="24">
        <v>0</v>
      </c>
      <c r="M12" s="21">
        <f t="shared" si="3"/>
        <v>892.2299999999999</v>
      </c>
      <c r="N12" s="22">
        <f t="shared" si="4"/>
        <v>4211.807999999999</v>
      </c>
      <c r="O12" s="16">
        <f t="shared" si="5"/>
        <v>1736.3920000000007</v>
      </c>
    </row>
    <row r="13" spans="1:15" ht="12.75">
      <c r="A13" s="10" t="s">
        <v>5</v>
      </c>
      <c r="B13" s="11"/>
      <c r="C13" s="12"/>
      <c r="D13" s="19">
        <f>1786.2+228+3184.8</f>
        <v>5199</v>
      </c>
      <c r="E13" s="19">
        <f>1190.8+152+1866.4</f>
        <v>3209.2</v>
      </c>
      <c r="F13" s="18">
        <f t="shared" si="0"/>
        <v>8408.2</v>
      </c>
      <c r="G13" s="20">
        <f t="shared" si="1"/>
        <v>252.246</v>
      </c>
      <c r="H13" s="23">
        <f t="shared" si="2"/>
        <v>504.492</v>
      </c>
      <c r="I13" s="20">
        <v>1975</v>
      </c>
      <c r="J13" s="20">
        <v>0</v>
      </c>
      <c r="K13" s="20">
        <v>809.24</v>
      </c>
      <c r="L13" s="24">
        <v>0</v>
      </c>
      <c r="M13" s="21">
        <f t="shared" si="3"/>
        <v>1261.23</v>
      </c>
      <c r="N13" s="22">
        <f t="shared" si="4"/>
        <v>4802.2080000000005</v>
      </c>
      <c r="O13" s="16">
        <f t="shared" si="5"/>
        <v>3605.992</v>
      </c>
    </row>
    <row r="14" spans="1:15" ht="12.75">
      <c r="A14" s="10" t="s">
        <v>6</v>
      </c>
      <c r="B14" s="11"/>
      <c r="C14" s="12"/>
      <c r="D14" s="19">
        <f>1090.2+228+2327.62</f>
        <v>3645.8199999999997</v>
      </c>
      <c r="E14" s="19">
        <f>726.8+152+1122.8</f>
        <v>2001.6</v>
      </c>
      <c r="F14" s="18">
        <f t="shared" si="0"/>
        <v>5647.42</v>
      </c>
      <c r="G14" s="20">
        <f t="shared" si="1"/>
        <v>169.4226</v>
      </c>
      <c r="H14" s="23">
        <f t="shared" si="2"/>
        <v>338.8452</v>
      </c>
      <c r="I14" s="20">
        <v>1975</v>
      </c>
      <c r="J14" s="20">
        <v>0</v>
      </c>
      <c r="K14" s="20">
        <v>809.24</v>
      </c>
      <c r="L14" s="24">
        <v>0</v>
      </c>
      <c r="M14" s="21">
        <f t="shared" si="3"/>
        <v>847.1129999999999</v>
      </c>
      <c r="N14" s="22">
        <f t="shared" si="4"/>
        <v>4139.620800000001</v>
      </c>
      <c r="O14" s="16">
        <f t="shared" si="5"/>
        <v>1507.7991999999995</v>
      </c>
    </row>
    <row r="15" spans="1:15" ht="12.75">
      <c r="A15" s="10" t="s">
        <v>7</v>
      </c>
      <c r="B15" s="11"/>
      <c r="C15" s="12"/>
      <c r="D15" s="19">
        <f>1690.8+2308.2</f>
        <v>3999</v>
      </c>
      <c r="E15" s="19">
        <f>1127.2+1538.8</f>
        <v>2666</v>
      </c>
      <c r="F15" s="18">
        <f t="shared" si="0"/>
        <v>6665</v>
      </c>
      <c r="G15" s="20">
        <f t="shared" si="1"/>
        <v>199.95</v>
      </c>
      <c r="H15" s="23">
        <f t="shared" si="2"/>
        <v>399.9</v>
      </c>
      <c r="I15" s="20">
        <v>1975</v>
      </c>
      <c r="J15" s="20">
        <v>16609</v>
      </c>
      <c r="K15" s="20">
        <v>809.24</v>
      </c>
      <c r="L15" s="24">
        <v>0</v>
      </c>
      <c r="M15" s="21">
        <f t="shared" si="3"/>
        <v>999.75</v>
      </c>
      <c r="N15" s="22">
        <f t="shared" si="4"/>
        <v>20992.84</v>
      </c>
      <c r="O15" s="16">
        <f t="shared" si="5"/>
        <v>-14327.84</v>
      </c>
    </row>
    <row r="16" spans="1:15" ht="12.75">
      <c r="A16" s="10" t="s">
        <v>8</v>
      </c>
      <c r="B16" s="11"/>
      <c r="C16" s="12"/>
      <c r="D16" s="19">
        <f>2019.6+1640.1</f>
        <v>3659.7</v>
      </c>
      <c r="E16" s="19">
        <f>1346.4+1150.9</f>
        <v>2497.3</v>
      </c>
      <c r="F16" s="18">
        <f t="shared" si="0"/>
        <v>6157</v>
      </c>
      <c r="G16" s="20">
        <f t="shared" si="1"/>
        <v>184.70999999999998</v>
      </c>
      <c r="H16" s="23">
        <f t="shared" si="2"/>
        <v>369.41999999999996</v>
      </c>
      <c r="I16" s="20">
        <v>1975</v>
      </c>
      <c r="J16" s="20">
        <v>1149</v>
      </c>
      <c r="K16" s="20">
        <v>809.24</v>
      </c>
      <c r="L16" s="24">
        <v>0</v>
      </c>
      <c r="M16" s="21">
        <f t="shared" si="3"/>
        <v>923.55</v>
      </c>
      <c r="N16" s="22">
        <f t="shared" si="4"/>
        <v>5410.92</v>
      </c>
      <c r="O16" s="16">
        <f t="shared" si="5"/>
        <v>746.0799999999999</v>
      </c>
    </row>
    <row r="17" spans="1:15" ht="12.75">
      <c r="A17" s="10" t="s">
        <v>9</v>
      </c>
      <c r="B17" s="11"/>
      <c r="C17" s="12"/>
      <c r="D17" s="19">
        <f>1690.8+2412.66</f>
        <v>4103.46</v>
      </c>
      <c r="E17" s="19">
        <f>1127.2+1608.44</f>
        <v>2735.6400000000003</v>
      </c>
      <c r="F17" s="18">
        <f t="shared" si="0"/>
        <v>6839.1</v>
      </c>
      <c r="G17" s="20">
        <f t="shared" si="1"/>
        <v>205.173</v>
      </c>
      <c r="H17" s="23">
        <f t="shared" si="2"/>
        <v>410.346</v>
      </c>
      <c r="I17" s="20">
        <v>1975</v>
      </c>
      <c r="J17" s="20">
        <v>0</v>
      </c>
      <c r="K17" s="20">
        <v>809.24</v>
      </c>
      <c r="L17" s="24">
        <v>0</v>
      </c>
      <c r="M17" s="21">
        <f t="shared" si="3"/>
        <v>1025.865</v>
      </c>
      <c r="N17" s="22">
        <f t="shared" si="4"/>
        <v>4425.624</v>
      </c>
      <c r="O17" s="16">
        <f t="shared" si="5"/>
        <v>2413.4760000000006</v>
      </c>
    </row>
    <row r="18" spans="1:15" ht="12.75">
      <c r="A18" s="10" t="s">
        <v>10</v>
      </c>
      <c r="B18" s="11"/>
      <c r="C18" s="12"/>
      <c r="D18" s="19">
        <f>1678.2+2232.6</f>
        <v>3910.8</v>
      </c>
      <c r="E18" s="19">
        <f>1118.8+1488.4</f>
        <v>2607.2</v>
      </c>
      <c r="F18" s="18">
        <f t="shared" si="0"/>
        <v>6518</v>
      </c>
      <c r="G18" s="20">
        <f t="shared" si="1"/>
        <v>195.54</v>
      </c>
      <c r="H18" s="23">
        <f t="shared" si="2"/>
        <v>391.08</v>
      </c>
      <c r="I18" s="20">
        <v>1975</v>
      </c>
      <c r="J18" s="20">
        <f>832+1424</f>
        <v>2256</v>
      </c>
      <c r="K18" s="20">
        <v>809.24</v>
      </c>
      <c r="L18" s="24">
        <v>0</v>
      </c>
      <c r="M18" s="21">
        <f t="shared" si="3"/>
        <v>977.6999999999999</v>
      </c>
      <c r="N18" s="22">
        <f t="shared" si="4"/>
        <v>6604.5599999999995</v>
      </c>
      <c r="O18" s="16">
        <f t="shared" si="5"/>
        <v>-86.55999999999949</v>
      </c>
    </row>
    <row r="19" spans="1:15" ht="12.75">
      <c r="A19" s="10" t="s">
        <v>26</v>
      </c>
      <c r="B19" s="11"/>
      <c r="C19" s="12"/>
      <c r="D19" s="19">
        <f>1678.2+1939.74</f>
        <v>3617.94</v>
      </c>
      <c r="E19" s="19">
        <f>1118.8+1293.16</f>
        <v>2411.96</v>
      </c>
      <c r="F19" s="18">
        <f t="shared" si="0"/>
        <v>6029.9</v>
      </c>
      <c r="G19" s="20">
        <f t="shared" si="1"/>
        <v>180.897</v>
      </c>
      <c r="H19" s="23">
        <f t="shared" si="2"/>
        <v>361.794</v>
      </c>
      <c r="I19" s="20">
        <v>1975</v>
      </c>
      <c r="J19" s="20">
        <v>6623</v>
      </c>
      <c r="K19" s="20">
        <v>809.24</v>
      </c>
      <c r="L19" s="24">
        <v>0</v>
      </c>
      <c r="M19" s="21">
        <f t="shared" si="3"/>
        <v>904.4849999999999</v>
      </c>
      <c r="N19" s="22">
        <f t="shared" si="4"/>
        <v>10854.416</v>
      </c>
      <c r="O19" s="16">
        <f t="shared" si="5"/>
        <v>-4824.516</v>
      </c>
    </row>
    <row r="20" spans="1:15" ht="12.75">
      <c r="A20" s="32" t="s">
        <v>31</v>
      </c>
      <c r="B20" s="32"/>
      <c r="C20" s="32"/>
      <c r="D20" s="29">
        <f>SUM(D8:D19)</f>
        <v>47097.32</v>
      </c>
      <c r="E20" s="29">
        <f>SUM(E8:E19)</f>
        <v>31168.499999999996</v>
      </c>
      <c r="F20" s="29">
        <f>SUM(F7:F19)</f>
        <v>24082.480000000003</v>
      </c>
      <c r="G20" s="29">
        <f aca="true" t="shared" si="6" ref="G20:N20">SUM(G8:G19)</f>
        <v>2347.9746</v>
      </c>
      <c r="H20" s="33">
        <f t="shared" si="6"/>
        <v>4695.9492</v>
      </c>
      <c r="I20" s="29">
        <f t="shared" si="6"/>
        <v>23700</v>
      </c>
      <c r="J20" s="29">
        <f t="shared" si="6"/>
        <v>26637</v>
      </c>
      <c r="K20" s="29">
        <f t="shared" si="6"/>
        <v>9710.88</v>
      </c>
      <c r="L20" s="29">
        <f t="shared" si="6"/>
        <v>0</v>
      </c>
      <c r="M20" s="29">
        <f t="shared" si="6"/>
        <v>11739.873000000001</v>
      </c>
      <c r="N20" s="29">
        <f t="shared" si="6"/>
        <v>78831.67679999999</v>
      </c>
      <c r="O20" s="35">
        <f>F20-N20</f>
        <v>-54749.19679999998</v>
      </c>
    </row>
    <row r="26" spans="7:13" ht="12.75">
      <c r="G26" s="31" t="s">
        <v>37</v>
      </c>
      <c r="H26" s="31"/>
      <c r="I26" s="31"/>
      <c r="J26" s="31"/>
      <c r="K26" s="31"/>
      <c r="L26" s="31"/>
      <c r="M26" s="31"/>
    </row>
    <row r="34" spans="1:15" ht="12.75">
      <c r="A34" s="63" t="s">
        <v>45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1:15" ht="38.25">
      <c r="A35" s="39" t="s">
        <v>33</v>
      </c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10" t="s">
        <v>34</v>
      </c>
      <c r="N35" s="10" t="s">
        <v>35</v>
      </c>
      <c r="O35" s="34" t="s">
        <v>44</v>
      </c>
    </row>
    <row r="36" spans="1:15" ht="38.25">
      <c r="A36" s="40" t="s">
        <v>7</v>
      </c>
      <c r="B36" s="64" t="s">
        <v>46</v>
      </c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13" t="s">
        <v>42</v>
      </c>
      <c r="N36" s="42">
        <v>0.1</v>
      </c>
      <c r="O36" s="34" t="s">
        <v>49</v>
      </c>
    </row>
    <row r="37" spans="1:15" ht="26.25" customHeight="1">
      <c r="A37" s="39"/>
      <c r="B37" s="67" t="s">
        <v>41</v>
      </c>
      <c r="C37" s="68"/>
      <c r="D37" s="68"/>
      <c r="E37" s="68"/>
      <c r="F37" s="68"/>
      <c r="G37" s="68"/>
      <c r="H37" s="68"/>
      <c r="I37" s="68"/>
      <c r="J37" s="68"/>
      <c r="K37" s="68"/>
      <c r="L37" s="69"/>
      <c r="M37" s="13" t="s">
        <v>47</v>
      </c>
      <c r="N37" s="42">
        <v>4</v>
      </c>
      <c r="O37" s="36"/>
    </row>
    <row r="38" spans="1:15" ht="26.25" customHeight="1">
      <c r="A38" s="39"/>
      <c r="B38" s="62" t="s">
        <v>48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39" t="s">
        <v>42</v>
      </c>
      <c r="N38" s="42">
        <v>0.1</v>
      </c>
      <c r="O38" s="10"/>
    </row>
    <row r="39" spans="1:15" ht="12.75">
      <c r="A39" s="30" t="s">
        <v>36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1">
        <v>16.609</v>
      </c>
    </row>
    <row r="40" spans="1:15" ht="12.75">
      <c r="A40" s="40" t="s">
        <v>8</v>
      </c>
      <c r="B40" s="62" t="s">
        <v>40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39" t="s">
        <v>38</v>
      </c>
      <c r="N40" s="39">
        <v>2.85</v>
      </c>
      <c r="O40" s="10" t="s">
        <v>50</v>
      </c>
    </row>
    <row r="41" spans="1:15" ht="12.75">
      <c r="A41" s="43" t="s">
        <v>36</v>
      </c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>
        <v>1.149</v>
      </c>
    </row>
    <row r="42" spans="1:15" ht="12.75">
      <c r="A42" s="40" t="s">
        <v>10</v>
      </c>
      <c r="B42" s="62" t="s">
        <v>39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39" t="s">
        <v>42</v>
      </c>
      <c r="N42" s="39">
        <v>0.08</v>
      </c>
      <c r="O42" s="10" t="s">
        <v>51</v>
      </c>
    </row>
    <row r="43" spans="1:15" ht="12.75">
      <c r="A43" s="47" t="s">
        <v>36</v>
      </c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>
        <v>0.832</v>
      </c>
    </row>
    <row r="44" spans="1:15" ht="28.5" customHeight="1">
      <c r="A44" s="40" t="s">
        <v>10</v>
      </c>
      <c r="B44" s="62" t="s">
        <v>53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39" t="s">
        <v>42</v>
      </c>
      <c r="N44" s="51">
        <v>0.003</v>
      </c>
      <c r="O44" s="10" t="s">
        <v>52</v>
      </c>
    </row>
    <row r="45" spans="1:15" ht="12.75">
      <c r="A45" s="47" t="s">
        <v>36</v>
      </c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>
        <v>1.424</v>
      </c>
    </row>
    <row r="46" spans="1:15" ht="12.75">
      <c r="A46" s="40" t="s">
        <v>26</v>
      </c>
      <c r="B46" s="62" t="s">
        <v>46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39" t="s">
        <v>42</v>
      </c>
      <c r="N46" s="39">
        <v>0.03</v>
      </c>
      <c r="O46" s="10" t="s">
        <v>54</v>
      </c>
    </row>
    <row r="47" spans="1:15" ht="25.5" customHeight="1">
      <c r="A47" s="40"/>
      <c r="B47" s="62" t="s">
        <v>41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39" t="s">
        <v>47</v>
      </c>
      <c r="N47" s="39">
        <v>2</v>
      </c>
      <c r="O47" s="10"/>
    </row>
    <row r="48" spans="1:15" ht="25.5" customHeight="1">
      <c r="A48" s="40"/>
      <c r="B48" s="62" t="s">
        <v>55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39" t="s">
        <v>42</v>
      </c>
      <c r="N48" s="39">
        <v>0.03</v>
      </c>
      <c r="O48" s="10"/>
    </row>
    <row r="49" spans="1:15" ht="12.75">
      <c r="A49" s="52" t="s">
        <v>36</v>
      </c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>
        <v>6.623</v>
      </c>
    </row>
  </sheetData>
  <sheetProtection/>
  <mergeCells count="16">
    <mergeCell ref="A34:O34"/>
    <mergeCell ref="B35:L35"/>
    <mergeCell ref="B36:L36"/>
    <mergeCell ref="B42:L42"/>
    <mergeCell ref="B37:L37"/>
    <mergeCell ref="B44:L44"/>
    <mergeCell ref="B46:L46"/>
    <mergeCell ref="B47:L47"/>
    <mergeCell ref="B48:L48"/>
    <mergeCell ref="A4:O4"/>
    <mergeCell ref="D5:F5"/>
    <mergeCell ref="H5:H6"/>
    <mergeCell ref="K5:M5"/>
    <mergeCell ref="N5:N6"/>
    <mergeCell ref="B40:L40"/>
    <mergeCell ref="B38:L3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2013-05-15T10:08:56Z</cp:lastPrinted>
  <dcterms:created xsi:type="dcterms:W3CDTF">2007-02-04T12:22:59Z</dcterms:created>
  <dcterms:modified xsi:type="dcterms:W3CDTF">2015-02-09T11:58:07Z</dcterms:modified>
  <cp:category/>
  <cp:version/>
  <cp:contentType/>
  <cp:contentStatus/>
</cp:coreProperties>
</file>