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2225" windowHeight="4935"/>
  </bookViews>
  <sheets>
    <sheet name="2015" sheetId="4" r:id="rId1"/>
  </sheets>
  <definedNames>
    <definedName name="_xlnm.Print_Area" localSheetId="0">'2015'!$A$2:$R$34</definedName>
  </definedNames>
  <calcPr calcId="145621"/>
</workbook>
</file>

<file path=xl/calcChain.xml><?xml version="1.0" encoding="utf-8"?>
<calcChain xmlns="http://schemas.openxmlformats.org/spreadsheetml/2006/main">
  <c r="D19" i="4" l="1"/>
  <c r="E19" i="4"/>
  <c r="F19" i="4"/>
  <c r="G19" i="4" s="1"/>
  <c r="O20" i="4"/>
  <c r="N20" i="4"/>
  <c r="L20" i="4"/>
  <c r="I20" i="4"/>
  <c r="H19" i="4" l="1"/>
  <c r="P19" i="4"/>
  <c r="M18" i="4"/>
  <c r="Q19" i="4" l="1"/>
  <c r="R19" i="4" s="1"/>
  <c r="D18" i="4"/>
  <c r="E18" i="4"/>
  <c r="F18" i="4" l="1"/>
  <c r="G18" i="4" s="1"/>
  <c r="D17" i="4"/>
  <c r="E17" i="4"/>
  <c r="P18" i="4" l="1"/>
  <c r="H18" i="4"/>
  <c r="Q18" i="4"/>
  <c r="R18" i="4" s="1"/>
  <c r="F17" i="4"/>
  <c r="G17" i="4" s="1"/>
  <c r="J16" i="4"/>
  <c r="J20" i="4" s="1"/>
  <c r="P17" i="4" l="1"/>
  <c r="H17" i="4"/>
  <c r="M15" i="4"/>
  <c r="Q17" i="4" l="1"/>
  <c r="R17" i="4" s="1"/>
  <c r="D16" i="4"/>
  <c r="E16" i="4"/>
  <c r="F16" i="4" l="1"/>
  <c r="G16" i="4" s="1"/>
  <c r="E15" i="4"/>
  <c r="D15" i="4"/>
  <c r="H16" i="4" l="1"/>
  <c r="P16" i="4"/>
  <c r="F15" i="4"/>
  <c r="H15" i="4" s="1"/>
  <c r="D14" i="4"/>
  <c r="F14" i="4" s="1"/>
  <c r="Q16" i="4" l="1"/>
  <c r="R16" i="4" s="1"/>
  <c r="P15" i="4"/>
  <c r="G15" i="4"/>
  <c r="H14" i="4"/>
  <c r="P14" i="4"/>
  <c r="G14" i="4"/>
  <c r="M12" i="4"/>
  <c r="Q15" i="4" l="1"/>
  <c r="R15" i="4" s="1"/>
  <c r="Q14" i="4"/>
  <c r="R14" i="4" s="1"/>
  <c r="E13" i="4"/>
  <c r="F13" i="4" s="1"/>
  <c r="G13" i="4" l="1"/>
  <c r="P13" i="4"/>
  <c r="H13" i="4"/>
  <c r="D12" i="4"/>
  <c r="E12" i="4"/>
  <c r="D11" i="4"/>
  <c r="E11" i="4"/>
  <c r="F12" i="4" l="1"/>
  <c r="P12" i="4" s="1"/>
  <c r="Q13" i="4"/>
  <c r="R13" i="4" s="1"/>
  <c r="F11" i="4"/>
  <c r="G11" i="4" s="1"/>
  <c r="D10" i="4"/>
  <c r="F10" i="4" s="1"/>
  <c r="K8" i="4"/>
  <c r="K20" i="4" s="1"/>
  <c r="M8" i="4"/>
  <c r="M20" i="4" s="1"/>
  <c r="D9" i="4"/>
  <c r="E9" i="4"/>
  <c r="E8" i="4"/>
  <c r="D8" i="4"/>
  <c r="E20" i="4" l="1"/>
  <c r="D20" i="4"/>
  <c r="H12" i="4"/>
  <c r="G12" i="4"/>
  <c r="P11" i="4"/>
  <c r="H11" i="4"/>
  <c r="F9" i="4"/>
  <c r="G9" i="4" s="1"/>
  <c r="P10" i="4"/>
  <c r="G10" i="4"/>
  <c r="H10" i="4"/>
  <c r="F8" i="4"/>
  <c r="F20" i="4" s="1"/>
  <c r="Q11" i="4" l="1"/>
  <c r="Q12" i="4"/>
  <c r="R12" i="4" s="1"/>
  <c r="R11" i="4"/>
  <c r="H8" i="4"/>
  <c r="P9" i="4"/>
  <c r="H9" i="4"/>
  <c r="G8" i="4"/>
  <c r="G20" i="4" s="1"/>
  <c r="P8" i="4"/>
  <c r="Q10" i="4"/>
  <c r="R10" i="4" s="1"/>
  <c r="P20" i="4" l="1"/>
  <c r="H20" i="4"/>
  <c r="Q9" i="4"/>
  <c r="Q8" i="4"/>
  <c r="R9" i="4"/>
  <c r="R8" i="4" l="1"/>
  <c r="Q20" i="4"/>
  <c r="R20" i="4" s="1"/>
</calcChain>
</file>

<file path=xl/comments1.xml><?xml version="1.0" encoding="utf-8"?>
<comments xmlns="http://schemas.openxmlformats.org/spreadsheetml/2006/main">
  <authors>
    <author>User</author>
  </authors>
  <commentLis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3500р-страхование лифта
2900р-эл.счетчик</t>
        </r>
      </text>
    </comment>
    <comment ref="O1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0-с апреля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2874р - краска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1506р-испытание лифта</t>
        </r>
      </text>
    </comment>
    <comment ref="M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испытание лифта-2200р</t>
        </r>
      </text>
    </comment>
  </commentList>
</comments>
</file>

<file path=xl/sharedStrings.xml><?xml version="1.0" encoding="utf-8"?>
<sst xmlns="http://schemas.openxmlformats.org/spreadsheetml/2006/main" count="49" uniqueCount="43">
  <si>
    <t xml:space="preserve">Остаток </t>
  </si>
  <si>
    <t xml:space="preserve">Поступило </t>
  </si>
  <si>
    <t>Налог</t>
  </si>
  <si>
    <t>Площадь</t>
  </si>
  <si>
    <t xml:space="preserve">Кол-во </t>
  </si>
  <si>
    <t>квар.</t>
  </si>
  <si>
    <t>Расходы</t>
  </si>
  <si>
    <t>Содержание</t>
  </si>
  <si>
    <t>Ген. директор ООО "Георгиевск - ЖЭУ"                                            Никишина И.М.</t>
  </si>
  <si>
    <t>содержание</t>
  </si>
  <si>
    <t>ремонт</t>
  </si>
  <si>
    <t>итого</t>
  </si>
  <si>
    <t>Лифт</t>
  </si>
  <si>
    <t>апрель</t>
  </si>
  <si>
    <t>март</t>
  </si>
  <si>
    <t>июль</t>
  </si>
  <si>
    <t>июнь</t>
  </si>
  <si>
    <t>август</t>
  </si>
  <si>
    <t>сентябрь</t>
  </si>
  <si>
    <t>октябрь</t>
  </si>
  <si>
    <t>квитанции</t>
  </si>
  <si>
    <t>ноябрь</t>
  </si>
  <si>
    <t>декабрь</t>
  </si>
  <si>
    <t>февраль</t>
  </si>
  <si>
    <t>май</t>
  </si>
  <si>
    <t>январь</t>
  </si>
  <si>
    <t>краска</t>
  </si>
  <si>
    <t>2200р</t>
  </si>
  <si>
    <t>испытание лифта</t>
  </si>
  <si>
    <t>3500р</t>
  </si>
  <si>
    <t>Учет доходов и расходов по Быкова 75 на 2015 год</t>
  </si>
  <si>
    <t>страхование лифта</t>
  </si>
  <si>
    <t>2900р</t>
  </si>
  <si>
    <t>эл.счетчик</t>
  </si>
  <si>
    <t>Содержание придомовой территории</t>
  </si>
  <si>
    <t>Оплата  услуг ЕРКЦ</t>
  </si>
  <si>
    <t>Текущий ремонт</t>
  </si>
  <si>
    <t>аварийно-диспетчерское обслуживание</t>
  </si>
  <si>
    <t>Проф. обходы и осмотры, разное</t>
  </si>
  <si>
    <t>Обслуживание приборов учета</t>
  </si>
  <si>
    <t>Общие эксплутационные расходы</t>
  </si>
  <si>
    <t>2874р</t>
  </si>
  <si>
    <t>1506р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</si>
</sst>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  <font>
      <sz val="9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1" xfId="0" applyFont="1" applyBorder="1"/>
    <xf numFmtId="1" fontId="4" fillId="0" borderId="1" xfId="0" applyNumberFormat="1" applyFont="1" applyBorder="1"/>
    <xf numFmtId="0" fontId="4" fillId="0" borderId="3" xfId="0" applyFont="1" applyBorder="1"/>
    <xf numFmtId="1" fontId="4" fillId="0" borderId="3" xfId="0" applyNumberFormat="1" applyFont="1" applyBorder="1"/>
    <xf numFmtId="2" fontId="4" fillId="0" borderId="4" xfId="0" applyNumberFormat="1" applyFont="1" applyBorder="1"/>
    <xf numFmtId="0" fontId="4" fillId="0" borderId="4" xfId="0" applyFont="1" applyBorder="1"/>
    <xf numFmtId="1" fontId="4" fillId="0" borderId="4" xfId="0" applyNumberFormat="1" applyFont="1" applyBorder="1"/>
    <xf numFmtId="2" fontId="5" fillId="0" borderId="4" xfId="0" applyNumberFormat="1" applyFont="1" applyBorder="1"/>
    <xf numFmtId="2" fontId="4" fillId="4" borderId="4" xfId="0" applyNumberFormat="1" applyFont="1" applyFill="1" applyBorder="1"/>
    <xf numFmtId="0" fontId="0" fillId="5" borderId="4" xfId="0" applyFill="1" applyBorder="1"/>
    <xf numFmtId="164" fontId="1" fillId="5" borderId="4" xfId="0" applyNumberFormat="1" applyFont="1" applyFill="1" applyBorder="1"/>
    <xf numFmtId="2" fontId="1" fillId="5" borderId="4" xfId="0" applyNumberFormat="1" applyFont="1" applyFill="1" applyBorder="1"/>
    <xf numFmtId="0" fontId="6" fillId="0" borderId="0" xfId="0" applyFont="1" applyAlignment="1"/>
    <xf numFmtId="0" fontId="0" fillId="0" borderId="0" xfId="0" applyBorder="1"/>
    <xf numFmtId="9" fontId="0" fillId="0" borderId="0" xfId="0" applyNumberFormat="1" applyBorder="1"/>
    <xf numFmtId="0" fontId="0" fillId="0" borderId="0" xfId="0" applyFill="1" applyBorder="1"/>
    <xf numFmtId="9" fontId="0" fillId="0" borderId="0" xfId="0" applyNumberFormat="1" applyFill="1" applyBorder="1"/>
    <xf numFmtId="164" fontId="4" fillId="0" borderId="0" xfId="0" applyNumberFormat="1" applyFont="1" applyFill="1" applyBorder="1" applyAlignment="1"/>
    <xf numFmtId="164" fontId="1" fillId="2" borderId="4" xfId="0" applyNumberFormat="1" applyFont="1" applyFill="1" applyBorder="1" applyAlignment="1"/>
    <xf numFmtId="164" fontId="1" fillId="3" borderId="4" xfId="0" applyNumberFormat="1" applyFont="1" applyFill="1" applyBorder="1" applyAlignment="1"/>
    <xf numFmtId="4" fontId="0" fillId="0" borderId="0" xfId="0" applyNumberFormat="1"/>
    <xf numFmtId="0" fontId="8" fillId="0" borderId="0" xfId="0" applyFont="1"/>
    <xf numFmtId="0" fontId="8" fillId="0" borderId="0" xfId="0" applyFont="1" applyBorder="1"/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4:R33"/>
  <sheetViews>
    <sheetView tabSelected="1" zoomScaleNormal="100" workbookViewId="0">
      <selection activeCell="F7" sqref="F7"/>
    </sheetView>
  </sheetViews>
  <sheetFormatPr defaultRowHeight="12.75" x14ac:dyDescent="0.2"/>
  <cols>
    <col min="1" max="1" width="4" customWidth="1"/>
    <col min="2" max="2" width="2.140625" customWidth="1"/>
    <col min="3" max="3" width="2" customWidth="1"/>
    <col min="4" max="5" width="9.7109375" customWidth="1"/>
    <col min="7" max="7" width="9.28515625" customWidth="1"/>
    <col min="10" max="10" width="9.5703125" customWidth="1"/>
    <col min="12" max="12" width="10" customWidth="1"/>
    <col min="13" max="13" width="9.140625" customWidth="1"/>
    <col min="14" max="14" width="8.5703125" customWidth="1"/>
    <col min="16" max="16" width="9.28515625" customWidth="1"/>
    <col min="17" max="17" width="9.7109375" customWidth="1"/>
    <col min="18" max="18" width="10" customWidth="1"/>
  </cols>
  <sheetData>
    <row r="4" spans="1:18" ht="15" x14ac:dyDescent="0.25">
      <c r="A4" s="31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42" customHeight="1" x14ac:dyDescent="0.2">
      <c r="A5" s="1"/>
      <c r="B5" s="2" t="s">
        <v>3</v>
      </c>
      <c r="C5" s="3" t="s">
        <v>4</v>
      </c>
      <c r="D5" s="25" t="s">
        <v>1</v>
      </c>
      <c r="E5" s="26"/>
      <c r="F5" s="27"/>
      <c r="G5" s="32" t="s">
        <v>35</v>
      </c>
      <c r="H5" s="35" t="s">
        <v>2</v>
      </c>
      <c r="I5" s="32" t="s">
        <v>34</v>
      </c>
      <c r="J5" s="32" t="s">
        <v>36</v>
      </c>
      <c r="K5" s="28" t="s">
        <v>7</v>
      </c>
      <c r="L5" s="29"/>
      <c r="M5" s="29"/>
      <c r="N5" s="29"/>
      <c r="O5" s="29"/>
      <c r="P5" s="30"/>
      <c r="Q5" s="43" t="s">
        <v>6</v>
      </c>
      <c r="R5" s="40" t="s">
        <v>0</v>
      </c>
    </row>
    <row r="6" spans="1:18" ht="43.5" customHeight="1" x14ac:dyDescent="0.2">
      <c r="A6" s="1"/>
      <c r="B6" s="4"/>
      <c r="C6" s="5" t="s">
        <v>5</v>
      </c>
      <c r="D6" s="6" t="s">
        <v>9</v>
      </c>
      <c r="E6" s="6" t="s">
        <v>10</v>
      </c>
      <c r="F6" s="6" t="s">
        <v>11</v>
      </c>
      <c r="G6" s="33"/>
      <c r="H6" s="36"/>
      <c r="I6" s="33"/>
      <c r="J6" s="33"/>
      <c r="K6" s="38" t="s">
        <v>37</v>
      </c>
      <c r="L6" s="32" t="s">
        <v>12</v>
      </c>
      <c r="M6" s="32" t="s">
        <v>38</v>
      </c>
      <c r="N6" s="32" t="s">
        <v>39</v>
      </c>
      <c r="O6" s="32" t="s">
        <v>20</v>
      </c>
      <c r="P6" s="38" t="s">
        <v>40</v>
      </c>
      <c r="Q6" s="44"/>
      <c r="R6" s="41"/>
    </row>
    <row r="7" spans="1:18" x14ac:dyDescent="0.2">
      <c r="A7" s="1"/>
      <c r="B7" s="4">
        <v>2117.4</v>
      </c>
      <c r="C7" s="5"/>
      <c r="D7" s="6"/>
      <c r="E7" s="6"/>
      <c r="F7" s="10">
        <v>-87159.76</v>
      </c>
      <c r="G7" s="34"/>
      <c r="H7" s="37"/>
      <c r="I7" s="34"/>
      <c r="J7" s="34"/>
      <c r="K7" s="39"/>
      <c r="L7" s="34"/>
      <c r="M7" s="34"/>
      <c r="N7" s="34"/>
      <c r="O7" s="34"/>
      <c r="P7" s="39"/>
      <c r="Q7" s="45"/>
      <c r="R7" s="42"/>
    </row>
    <row r="8" spans="1:18" x14ac:dyDescent="0.2">
      <c r="A8" s="7" t="s">
        <v>25</v>
      </c>
      <c r="B8" s="7"/>
      <c r="C8" s="8"/>
      <c r="D8" s="20">
        <f>15944.5</f>
        <v>15944.5</v>
      </c>
      <c r="E8" s="20">
        <f>6132.5</f>
        <v>6132.5</v>
      </c>
      <c r="F8" s="20">
        <f t="shared" ref="F8:F19" si="0">SUM(D8:E8)</f>
        <v>22077</v>
      </c>
      <c r="G8" s="21">
        <f t="shared" ref="G8:G19" si="1">SUM(F8*0.03)</f>
        <v>662.31</v>
      </c>
      <c r="H8" s="21">
        <f t="shared" ref="H8:H19" si="2">F8*0.06</f>
        <v>1324.62</v>
      </c>
      <c r="I8" s="21">
        <v>2397.6</v>
      </c>
      <c r="J8" s="21">
        <v>0</v>
      </c>
      <c r="K8" s="21">
        <f>B7*1.4</f>
        <v>2964.36</v>
      </c>
      <c r="L8" s="21">
        <v>10426.14</v>
      </c>
      <c r="M8" s="21">
        <f>3996+3500+2900</f>
        <v>10396</v>
      </c>
      <c r="N8" s="21">
        <v>0</v>
      </c>
      <c r="O8" s="21">
        <v>540</v>
      </c>
      <c r="P8" s="21">
        <f t="shared" ref="P8:P19" si="3">F8*0.15</f>
        <v>3311.5499999999997</v>
      </c>
      <c r="Q8" s="21">
        <f t="shared" ref="Q8:Q19" si="4">P8+O8+N8+M8+L8+K8+J8+I8+H8+G8</f>
        <v>32022.579999999998</v>
      </c>
      <c r="R8" s="6">
        <f t="shared" ref="R8:R19" si="5">F8-Q8</f>
        <v>-9945.5799999999981</v>
      </c>
    </row>
    <row r="9" spans="1:18" x14ac:dyDescent="0.2">
      <c r="A9" s="7" t="s">
        <v>23</v>
      </c>
      <c r="B9" s="7"/>
      <c r="C9" s="8"/>
      <c r="D9" s="20">
        <f>28818.2+894.4</f>
        <v>29712.600000000002</v>
      </c>
      <c r="E9" s="20">
        <f>10132.5+344</f>
        <v>10476.5</v>
      </c>
      <c r="F9" s="20">
        <f t="shared" si="0"/>
        <v>40189.100000000006</v>
      </c>
      <c r="G9" s="21">
        <f t="shared" si="1"/>
        <v>1205.6730000000002</v>
      </c>
      <c r="H9" s="21">
        <f t="shared" si="2"/>
        <v>2411.3460000000005</v>
      </c>
      <c r="I9" s="21">
        <v>2397.6</v>
      </c>
      <c r="J9" s="21">
        <v>3384</v>
      </c>
      <c r="K9" s="21">
        <v>2964.36</v>
      </c>
      <c r="L9" s="21">
        <v>10426.14</v>
      </c>
      <c r="M9" s="21">
        <v>3996</v>
      </c>
      <c r="N9" s="21">
        <v>0</v>
      </c>
      <c r="O9" s="21">
        <v>540</v>
      </c>
      <c r="P9" s="21">
        <f t="shared" si="3"/>
        <v>6028.3650000000007</v>
      </c>
      <c r="Q9" s="21">
        <f t="shared" si="4"/>
        <v>33353.484000000004</v>
      </c>
      <c r="R9" s="6">
        <f t="shared" si="5"/>
        <v>6835.6160000000018</v>
      </c>
    </row>
    <row r="10" spans="1:18" x14ac:dyDescent="0.2">
      <c r="A10" s="7" t="s">
        <v>14</v>
      </c>
      <c r="B10" s="7"/>
      <c r="C10" s="8"/>
      <c r="D10" s="20">
        <f>22260.23</f>
        <v>22260.23</v>
      </c>
      <c r="E10" s="20">
        <v>8777.5</v>
      </c>
      <c r="F10" s="20">
        <f t="shared" si="0"/>
        <v>31037.73</v>
      </c>
      <c r="G10" s="21">
        <f t="shared" si="1"/>
        <v>931.13189999999997</v>
      </c>
      <c r="H10" s="21">
        <f t="shared" si="2"/>
        <v>1862.2637999999999</v>
      </c>
      <c r="I10" s="21">
        <v>2397.6</v>
      </c>
      <c r="J10" s="21">
        <v>0</v>
      </c>
      <c r="K10" s="21">
        <v>2964.36</v>
      </c>
      <c r="L10" s="21">
        <v>10426.14</v>
      </c>
      <c r="M10" s="21">
        <v>3996</v>
      </c>
      <c r="N10" s="21">
        <v>0</v>
      </c>
      <c r="O10" s="21">
        <v>540</v>
      </c>
      <c r="P10" s="21">
        <f t="shared" si="3"/>
        <v>4655.6594999999998</v>
      </c>
      <c r="Q10" s="21">
        <f t="shared" si="4"/>
        <v>27773.155200000001</v>
      </c>
      <c r="R10" s="6">
        <f t="shared" si="5"/>
        <v>3264.5747999999985</v>
      </c>
    </row>
    <row r="11" spans="1:18" x14ac:dyDescent="0.2">
      <c r="A11" s="7" t="s">
        <v>13</v>
      </c>
      <c r="B11" s="7"/>
      <c r="C11" s="8"/>
      <c r="D11" s="20">
        <f>28767.7</f>
        <v>28767.7</v>
      </c>
      <c r="E11" s="20">
        <f>11064.5</f>
        <v>11064.5</v>
      </c>
      <c r="F11" s="20">
        <f t="shared" si="0"/>
        <v>39832.199999999997</v>
      </c>
      <c r="G11" s="21">
        <f t="shared" si="1"/>
        <v>1194.9659999999999</v>
      </c>
      <c r="H11" s="21">
        <f t="shared" si="2"/>
        <v>2389.9319999999998</v>
      </c>
      <c r="I11" s="21">
        <v>2397.6</v>
      </c>
      <c r="J11" s="21">
        <v>0</v>
      </c>
      <c r="K11" s="21">
        <v>2964.36</v>
      </c>
      <c r="L11" s="21">
        <v>10426.14</v>
      </c>
      <c r="M11" s="21">
        <v>3996</v>
      </c>
      <c r="N11" s="21">
        <v>0</v>
      </c>
      <c r="O11" s="21">
        <v>0</v>
      </c>
      <c r="P11" s="21">
        <f t="shared" si="3"/>
        <v>5974.829999999999</v>
      </c>
      <c r="Q11" s="21">
        <f t="shared" si="4"/>
        <v>29343.827999999998</v>
      </c>
      <c r="R11" s="6">
        <f t="shared" si="5"/>
        <v>10488.371999999999</v>
      </c>
    </row>
    <row r="12" spans="1:18" x14ac:dyDescent="0.2">
      <c r="A12" s="7" t="s">
        <v>24</v>
      </c>
      <c r="B12" s="7"/>
      <c r="C12" s="8"/>
      <c r="D12" s="20">
        <f>22420.5+447+3870.1</f>
        <v>26737.599999999999</v>
      </c>
      <c r="E12" s="20">
        <f>9213.3+172+1485</f>
        <v>10870.3</v>
      </c>
      <c r="F12" s="20">
        <f t="shared" si="0"/>
        <v>37607.899999999994</v>
      </c>
      <c r="G12" s="21">
        <f t="shared" si="1"/>
        <v>1128.2369999999999</v>
      </c>
      <c r="H12" s="21">
        <f t="shared" si="2"/>
        <v>2256.4739999999997</v>
      </c>
      <c r="I12" s="21">
        <v>2397.6</v>
      </c>
      <c r="J12" s="21">
        <v>0</v>
      </c>
      <c r="K12" s="21">
        <v>2964.36</v>
      </c>
      <c r="L12" s="21">
        <v>10426.14</v>
      </c>
      <c r="M12" s="21">
        <f>3996+2874</f>
        <v>6870</v>
      </c>
      <c r="N12" s="21">
        <v>0</v>
      </c>
      <c r="O12" s="21">
        <v>0</v>
      </c>
      <c r="P12" s="21">
        <f t="shared" si="3"/>
        <v>5641.1849999999986</v>
      </c>
      <c r="Q12" s="21">
        <f t="shared" si="4"/>
        <v>31683.995999999996</v>
      </c>
      <c r="R12" s="6">
        <f t="shared" si="5"/>
        <v>5923.9039999999986</v>
      </c>
    </row>
    <row r="13" spans="1:18" x14ac:dyDescent="0.2">
      <c r="A13" s="7" t="s">
        <v>16</v>
      </c>
      <c r="B13" s="7"/>
      <c r="C13" s="8"/>
      <c r="D13" s="20">
        <v>20985.7</v>
      </c>
      <c r="E13" s="20">
        <f>8770.5</f>
        <v>8770.5</v>
      </c>
      <c r="F13" s="20">
        <f t="shared" si="0"/>
        <v>29756.2</v>
      </c>
      <c r="G13" s="21">
        <f t="shared" si="1"/>
        <v>892.68600000000004</v>
      </c>
      <c r="H13" s="21">
        <f t="shared" si="2"/>
        <v>1785.3720000000001</v>
      </c>
      <c r="I13" s="21">
        <v>2397.6</v>
      </c>
      <c r="J13" s="21">
        <v>0</v>
      </c>
      <c r="K13" s="21">
        <v>2964.36</v>
      </c>
      <c r="L13" s="21">
        <v>10426.14</v>
      </c>
      <c r="M13" s="21">
        <v>3996</v>
      </c>
      <c r="N13" s="21">
        <v>0</v>
      </c>
      <c r="O13" s="21">
        <v>0</v>
      </c>
      <c r="P13" s="21">
        <f t="shared" si="3"/>
        <v>4463.43</v>
      </c>
      <c r="Q13" s="21">
        <f t="shared" si="4"/>
        <v>26925.588</v>
      </c>
      <c r="R13" s="6">
        <f t="shared" si="5"/>
        <v>2830.612000000001</v>
      </c>
    </row>
    <row r="14" spans="1:18" x14ac:dyDescent="0.2">
      <c r="A14" s="7" t="s">
        <v>15</v>
      </c>
      <c r="B14" s="7"/>
      <c r="C14" s="8"/>
      <c r="D14" s="20">
        <f>21363.86</f>
        <v>21363.86</v>
      </c>
      <c r="E14" s="20">
        <v>7975</v>
      </c>
      <c r="F14" s="20">
        <f t="shared" si="0"/>
        <v>29338.86</v>
      </c>
      <c r="G14" s="21">
        <f t="shared" si="1"/>
        <v>880.16579999999999</v>
      </c>
      <c r="H14" s="21">
        <f t="shared" si="2"/>
        <v>1760.3316</v>
      </c>
      <c r="I14" s="21">
        <v>0</v>
      </c>
      <c r="J14" s="21">
        <v>9158</v>
      </c>
      <c r="K14" s="21">
        <v>2964.36</v>
      </c>
      <c r="L14" s="21">
        <v>10426.14</v>
      </c>
      <c r="M14" s="21">
        <v>6660</v>
      </c>
      <c r="N14" s="21">
        <v>0</v>
      </c>
      <c r="O14" s="21">
        <v>0</v>
      </c>
      <c r="P14" s="21">
        <f t="shared" si="3"/>
        <v>4400.8289999999997</v>
      </c>
      <c r="Q14" s="21">
        <f t="shared" si="4"/>
        <v>36249.826399999998</v>
      </c>
      <c r="R14" s="6">
        <f t="shared" si="5"/>
        <v>-6910.9663999999975</v>
      </c>
    </row>
    <row r="15" spans="1:18" x14ac:dyDescent="0.2">
      <c r="A15" s="7" t="s">
        <v>17</v>
      </c>
      <c r="B15" s="7"/>
      <c r="C15" s="8"/>
      <c r="D15" s="20">
        <f>30677.4+1378</f>
        <v>32055.4</v>
      </c>
      <c r="E15" s="20">
        <f>11799+530</f>
        <v>12329</v>
      </c>
      <c r="F15" s="20">
        <f t="shared" si="0"/>
        <v>44384.4</v>
      </c>
      <c r="G15" s="21">
        <f t="shared" si="1"/>
        <v>1331.5319999999999</v>
      </c>
      <c r="H15" s="21">
        <f t="shared" si="2"/>
        <v>2663.0639999999999</v>
      </c>
      <c r="I15" s="21">
        <v>0</v>
      </c>
      <c r="J15" s="21">
        <v>10453</v>
      </c>
      <c r="K15" s="21">
        <v>2964.36</v>
      </c>
      <c r="L15" s="21">
        <v>10426.14</v>
      </c>
      <c r="M15" s="21">
        <f>6660+1506</f>
        <v>8166</v>
      </c>
      <c r="N15" s="21">
        <v>0</v>
      </c>
      <c r="O15" s="21">
        <v>0</v>
      </c>
      <c r="P15" s="21">
        <f t="shared" si="3"/>
        <v>6657.66</v>
      </c>
      <c r="Q15" s="21">
        <f t="shared" si="4"/>
        <v>42661.756000000001</v>
      </c>
      <c r="R15" s="6">
        <f t="shared" si="5"/>
        <v>1722.6440000000002</v>
      </c>
    </row>
    <row r="16" spans="1:18" x14ac:dyDescent="0.2">
      <c r="A16" s="7" t="s">
        <v>18</v>
      </c>
      <c r="B16" s="7"/>
      <c r="C16" s="8"/>
      <c r="D16" s="20">
        <f>21201.3</f>
        <v>21201.3</v>
      </c>
      <c r="E16" s="20">
        <f>7246.2</f>
        <v>7246.2</v>
      </c>
      <c r="F16" s="20">
        <f t="shared" si="0"/>
        <v>28447.5</v>
      </c>
      <c r="G16" s="21">
        <f t="shared" si="1"/>
        <v>853.42499999999995</v>
      </c>
      <c r="H16" s="21">
        <f t="shared" si="2"/>
        <v>1706.85</v>
      </c>
      <c r="I16" s="21">
        <v>0</v>
      </c>
      <c r="J16" s="21">
        <f>393+4287</f>
        <v>4680</v>
      </c>
      <c r="K16" s="21">
        <v>2964.36</v>
      </c>
      <c r="L16" s="21">
        <v>10426.14</v>
      </c>
      <c r="M16" s="21">
        <v>6899.76</v>
      </c>
      <c r="N16" s="21">
        <v>0</v>
      </c>
      <c r="O16" s="21">
        <v>0</v>
      </c>
      <c r="P16" s="21">
        <f t="shared" si="3"/>
        <v>4267.125</v>
      </c>
      <c r="Q16" s="21">
        <f t="shared" si="4"/>
        <v>31797.66</v>
      </c>
      <c r="R16" s="6">
        <f t="shared" si="5"/>
        <v>-3350.16</v>
      </c>
    </row>
    <row r="17" spans="1:18" x14ac:dyDescent="0.2">
      <c r="A17" s="7" t="s">
        <v>19</v>
      </c>
      <c r="B17" s="7"/>
      <c r="C17" s="8"/>
      <c r="D17" s="20">
        <f>35594.84</f>
        <v>35594.839999999997</v>
      </c>
      <c r="E17" s="20">
        <f>16217.67</f>
        <v>16217.67</v>
      </c>
      <c r="F17" s="20">
        <f t="shared" si="0"/>
        <v>51812.509999999995</v>
      </c>
      <c r="G17" s="21">
        <f t="shared" si="1"/>
        <v>1554.3752999999997</v>
      </c>
      <c r="H17" s="21">
        <f t="shared" si="2"/>
        <v>3108.7505999999994</v>
      </c>
      <c r="I17" s="21">
        <v>0</v>
      </c>
      <c r="J17" s="21">
        <v>0</v>
      </c>
      <c r="K17" s="21">
        <v>2964.36</v>
      </c>
      <c r="L17" s="21">
        <v>10426.14</v>
      </c>
      <c r="M17" s="21">
        <v>6899.76</v>
      </c>
      <c r="N17" s="21">
        <v>0</v>
      </c>
      <c r="O17" s="21">
        <v>0</v>
      </c>
      <c r="P17" s="21">
        <f t="shared" si="3"/>
        <v>7771.8764999999985</v>
      </c>
      <c r="Q17" s="21">
        <f t="shared" si="4"/>
        <v>32725.2624</v>
      </c>
      <c r="R17" s="6">
        <f t="shared" si="5"/>
        <v>19087.247599999995</v>
      </c>
    </row>
    <row r="18" spans="1:18" x14ac:dyDescent="0.2">
      <c r="A18" s="7" t="s">
        <v>21</v>
      </c>
      <c r="B18" s="7"/>
      <c r="C18" s="8"/>
      <c r="D18" s="20">
        <f>20621.77+1522.5</f>
        <v>22144.27</v>
      </c>
      <c r="E18" s="20">
        <f>7948.33+594.5</f>
        <v>8542.83</v>
      </c>
      <c r="F18" s="20">
        <f t="shared" si="0"/>
        <v>30687.1</v>
      </c>
      <c r="G18" s="21">
        <f t="shared" si="1"/>
        <v>920.61299999999994</v>
      </c>
      <c r="H18" s="21">
        <f t="shared" si="2"/>
        <v>1841.2259999999999</v>
      </c>
      <c r="I18" s="21">
        <v>0</v>
      </c>
      <c r="J18" s="21">
        <v>1711</v>
      </c>
      <c r="K18" s="21">
        <v>2964.36</v>
      </c>
      <c r="L18" s="21">
        <v>10426.14</v>
      </c>
      <c r="M18" s="21">
        <f>6899.76+2200</f>
        <v>9099.76</v>
      </c>
      <c r="N18" s="21">
        <v>0</v>
      </c>
      <c r="O18" s="21">
        <v>0</v>
      </c>
      <c r="P18" s="21">
        <f t="shared" si="3"/>
        <v>4603.0649999999996</v>
      </c>
      <c r="Q18" s="21">
        <f t="shared" si="4"/>
        <v>31566.164000000001</v>
      </c>
      <c r="R18" s="6">
        <f t="shared" si="5"/>
        <v>-879.06400000000212</v>
      </c>
    </row>
    <row r="19" spans="1:18" x14ac:dyDescent="0.2">
      <c r="A19" s="7" t="s">
        <v>22</v>
      </c>
      <c r="B19" s="7"/>
      <c r="C19" s="8"/>
      <c r="D19" s="20">
        <f>18883.13+5386.8</f>
        <v>24269.93</v>
      </c>
      <c r="E19" s="20">
        <f>7455+2072</f>
        <v>9527</v>
      </c>
      <c r="F19" s="20">
        <f t="shared" si="0"/>
        <v>33796.93</v>
      </c>
      <c r="G19" s="21">
        <f t="shared" si="1"/>
        <v>1013.9078999999999</v>
      </c>
      <c r="H19" s="21">
        <f t="shared" si="2"/>
        <v>2027.8157999999999</v>
      </c>
      <c r="I19" s="21">
        <v>0</v>
      </c>
      <c r="J19" s="21">
        <v>1299</v>
      </c>
      <c r="K19" s="21">
        <v>2964.36</v>
      </c>
      <c r="L19" s="21">
        <v>10426.14</v>
      </c>
      <c r="M19" s="21">
        <v>6899.76</v>
      </c>
      <c r="N19" s="21">
        <v>0</v>
      </c>
      <c r="O19" s="21">
        <v>0</v>
      </c>
      <c r="P19" s="21">
        <f t="shared" si="3"/>
        <v>5069.5394999999999</v>
      </c>
      <c r="Q19" s="21">
        <f t="shared" si="4"/>
        <v>29700.5232</v>
      </c>
      <c r="R19" s="6">
        <f t="shared" si="5"/>
        <v>4096.4068000000007</v>
      </c>
    </row>
    <row r="20" spans="1:18" x14ac:dyDescent="0.2">
      <c r="A20" s="11" t="s">
        <v>11</v>
      </c>
      <c r="B20" s="11"/>
      <c r="C20" s="11"/>
      <c r="D20" s="12">
        <f>SUM(D8:D19)</f>
        <v>301037.93</v>
      </c>
      <c r="E20" s="12">
        <f>SUM(E8:E19)</f>
        <v>117929.5</v>
      </c>
      <c r="F20" s="13">
        <f>SUM(F7:F19)</f>
        <v>331807.66999999993</v>
      </c>
      <c r="G20" s="12">
        <f t="shared" ref="G20:Q20" si="6">SUM(G8:G19)</f>
        <v>12569.022899999998</v>
      </c>
      <c r="H20" s="12">
        <f t="shared" si="6"/>
        <v>25138.045799999996</v>
      </c>
      <c r="I20" s="12">
        <f t="shared" si="6"/>
        <v>14385.6</v>
      </c>
      <c r="J20" s="12">
        <f t="shared" si="6"/>
        <v>30685</v>
      </c>
      <c r="K20" s="12">
        <f t="shared" si="6"/>
        <v>35572.32</v>
      </c>
      <c r="L20" s="12">
        <f t="shared" si="6"/>
        <v>125113.68</v>
      </c>
      <c r="M20" s="12">
        <f t="shared" si="6"/>
        <v>77875.039999999994</v>
      </c>
      <c r="N20" s="12">
        <f t="shared" si="6"/>
        <v>0</v>
      </c>
      <c r="O20" s="12">
        <f t="shared" si="6"/>
        <v>1620</v>
      </c>
      <c r="P20" s="12">
        <f t="shared" si="6"/>
        <v>62845.114499999996</v>
      </c>
      <c r="Q20" s="12">
        <f t="shared" si="6"/>
        <v>385803.82319999993</v>
      </c>
      <c r="R20" s="9">
        <f>F20-Q20</f>
        <v>-53996.153200000001</v>
      </c>
    </row>
    <row r="22" spans="1:18" x14ac:dyDescent="0.2">
      <c r="A22" s="15"/>
      <c r="B22" s="15"/>
      <c r="C22" s="15"/>
      <c r="D22" s="17" t="s">
        <v>25</v>
      </c>
      <c r="E22" s="17"/>
      <c r="F22" s="17"/>
      <c r="G22" s="18"/>
      <c r="H22" s="18"/>
      <c r="I22" s="17"/>
      <c r="J22" s="17"/>
      <c r="K22" s="19"/>
      <c r="L22" s="15"/>
      <c r="M22" s="15"/>
      <c r="N22" s="15"/>
      <c r="O22" s="24"/>
      <c r="P22" s="16"/>
      <c r="Q22" s="15"/>
      <c r="R22" s="15"/>
    </row>
    <row r="23" spans="1:18" x14ac:dyDescent="0.2">
      <c r="D23" t="s">
        <v>29</v>
      </c>
      <c r="E23" t="s">
        <v>31</v>
      </c>
      <c r="G23" s="22"/>
      <c r="N23" s="23"/>
    </row>
    <row r="24" spans="1:18" x14ac:dyDescent="0.2">
      <c r="D24" t="s">
        <v>32</v>
      </c>
      <c r="E24" t="s">
        <v>33</v>
      </c>
    </row>
    <row r="25" spans="1:18" x14ac:dyDescent="0.2">
      <c r="D25" t="s">
        <v>24</v>
      </c>
    </row>
    <row r="26" spans="1:18" ht="14.25" x14ac:dyDescent="0.2">
      <c r="D26" t="s">
        <v>41</v>
      </c>
      <c r="E26" t="s">
        <v>26</v>
      </c>
      <c r="Q26" s="14"/>
      <c r="R26" s="14"/>
    </row>
    <row r="27" spans="1:18" ht="14.25" x14ac:dyDescent="0.2">
      <c r="D27" t="s">
        <v>17</v>
      </c>
      <c r="Q27" s="14"/>
      <c r="R27" s="14"/>
    </row>
    <row r="28" spans="1:18" ht="14.25" x14ac:dyDescent="0.2">
      <c r="D28" t="s">
        <v>42</v>
      </c>
      <c r="E28" t="s">
        <v>28</v>
      </c>
      <c r="Q28" s="14"/>
      <c r="R28" s="14"/>
    </row>
    <row r="29" spans="1:18" x14ac:dyDescent="0.2">
      <c r="D29" t="s">
        <v>21</v>
      </c>
    </row>
    <row r="30" spans="1:18" x14ac:dyDescent="0.2">
      <c r="D30" t="s">
        <v>27</v>
      </c>
      <c r="E30" t="s">
        <v>28</v>
      </c>
    </row>
    <row r="33" spans="8:16" ht="14.25" x14ac:dyDescent="0.2">
      <c r="H33" s="14" t="s">
        <v>8</v>
      </c>
      <c r="I33" s="14"/>
      <c r="J33" s="14"/>
      <c r="K33" s="14"/>
      <c r="L33" s="14"/>
      <c r="M33" s="14"/>
      <c r="N33" s="14"/>
      <c r="O33" s="14"/>
      <c r="P33" s="14"/>
    </row>
  </sheetData>
  <mergeCells count="15">
    <mergeCell ref="I5:I7"/>
    <mergeCell ref="G5:G7"/>
    <mergeCell ref="H5:H7"/>
    <mergeCell ref="A4:R4"/>
    <mergeCell ref="D5:F5"/>
    <mergeCell ref="K5:P5"/>
    <mergeCell ref="J5:J7"/>
    <mergeCell ref="K6:K7"/>
    <mergeCell ref="L6:L7"/>
    <mergeCell ref="R5:R7"/>
    <mergeCell ref="M6:M7"/>
    <mergeCell ref="N6:N7"/>
    <mergeCell ref="O6:O7"/>
    <mergeCell ref="P6:P7"/>
    <mergeCell ref="Q5:Q7"/>
  </mergeCells>
  <pageMargins left="0.26041666666666669" right="3.125E-2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2015-08-11T05:46:41Z</cp:lastPrinted>
  <dcterms:created xsi:type="dcterms:W3CDTF">2007-02-04T12:22:59Z</dcterms:created>
  <dcterms:modified xsi:type="dcterms:W3CDTF">2016-02-03T04:22:21Z</dcterms:modified>
</cp:coreProperties>
</file>