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540" windowWidth="19320" windowHeight="9150"/>
  </bookViews>
  <sheets>
    <sheet name="2015" sheetId="4" r:id="rId1"/>
  </sheets>
  <definedNames>
    <definedName name="_xlnm.Print_Area" localSheetId="0">'2015'!$A$2:$P$31</definedName>
  </definedNames>
  <calcPr calcId="145621"/>
</workbook>
</file>

<file path=xl/calcChain.xml><?xml version="1.0" encoding="utf-8"?>
<calcChain xmlns="http://schemas.openxmlformats.org/spreadsheetml/2006/main">
  <c r="D19" i="4" l="1"/>
  <c r="E19" i="4"/>
  <c r="F19" i="4"/>
  <c r="G19" i="4" s="1"/>
  <c r="J21" i="4"/>
  <c r="I21" i="4"/>
  <c r="D20" i="4"/>
  <c r="H19" i="4" l="1"/>
  <c r="N19" i="4"/>
  <c r="K18" i="4"/>
  <c r="O19" i="4" l="1"/>
  <c r="P19" i="4" s="1"/>
  <c r="M18" i="4"/>
  <c r="D18" i="4" l="1"/>
  <c r="E18" i="4"/>
  <c r="F18" i="4" l="1"/>
  <c r="G18" i="4" s="1"/>
  <c r="M17" i="4"/>
  <c r="H18" i="4" l="1"/>
  <c r="N18" i="4"/>
  <c r="K17" i="4"/>
  <c r="O18" i="4" l="1"/>
  <c r="P18" i="4" s="1"/>
  <c r="D17" i="4"/>
  <c r="E17" i="4"/>
  <c r="F17" i="4" l="1"/>
  <c r="G17" i="4" s="1"/>
  <c r="K16" i="4"/>
  <c r="N17" i="4" l="1"/>
  <c r="H17" i="4"/>
  <c r="D16" i="4"/>
  <c r="E16" i="4"/>
  <c r="O17" i="4" l="1"/>
  <c r="P17" i="4" s="1"/>
  <c r="F16" i="4"/>
  <c r="G16" i="4" s="1"/>
  <c r="D15" i="4"/>
  <c r="E15" i="4"/>
  <c r="N16" i="4" l="1"/>
  <c r="H16" i="4"/>
  <c r="F15" i="4"/>
  <c r="G15" i="4" s="1"/>
  <c r="M14" i="4"/>
  <c r="O16" i="4" l="1"/>
  <c r="P16" i="4" s="1"/>
  <c r="N15" i="4"/>
  <c r="H15" i="4"/>
  <c r="D14" i="4"/>
  <c r="E14" i="4"/>
  <c r="O15" i="4" l="1"/>
  <c r="P15" i="4" s="1"/>
  <c r="F14" i="4"/>
  <c r="G14" i="4" s="1"/>
  <c r="N14" i="4" l="1"/>
  <c r="H14" i="4"/>
  <c r="K13" i="4"/>
  <c r="O14" i="4" l="1"/>
  <c r="P14" i="4" s="1"/>
  <c r="M13" i="4"/>
  <c r="D13" i="4" l="1"/>
  <c r="E13" i="4"/>
  <c r="F13" i="4" l="1"/>
  <c r="H13" i="4" s="1"/>
  <c r="K12" i="4"/>
  <c r="K21" i="4" s="1"/>
  <c r="G13" i="4" l="1"/>
  <c r="N13" i="4"/>
  <c r="D12" i="4"/>
  <c r="E12" i="4"/>
  <c r="D11" i="4"/>
  <c r="E11" i="4"/>
  <c r="O13" i="4" l="1"/>
  <c r="P13" i="4" s="1"/>
  <c r="F12" i="4"/>
  <c r="G12" i="4" s="1"/>
  <c r="F11" i="4"/>
  <c r="G11" i="4" s="1"/>
  <c r="D10" i="4"/>
  <c r="E10" i="4"/>
  <c r="L8" i="4"/>
  <c r="L21" i="4" s="1"/>
  <c r="M9" i="4"/>
  <c r="M21" i="4" s="1"/>
  <c r="E9" i="4"/>
  <c r="D9" i="4"/>
  <c r="E8" i="4"/>
  <c r="D8" i="4"/>
  <c r="D21" i="4" s="1"/>
  <c r="F20" i="4"/>
  <c r="E21" i="4" l="1"/>
  <c r="N12" i="4"/>
  <c r="H12" i="4"/>
  <c r="N11" i="4"/>
  <c r="H11" i="4"/>
  <c r="F10" i="4"/>
  <c r="H10" i="4" s="1"/>
  <c r="F9" i="4"/>
  <c r="H9" i="4" s="1"/>
  <c r="F8" i="4"/>
  <c r="H20" i="4"/>
  <c r="N20" i="4"/>
  <c r="F21" i="4" l="1"/>
  <c r="O12" i="4"/>
  <c r="P12" i="4" s="1"/>
  <c r="O11" i="4"/>
  <c r="P11" i="4" s="1"/>
  <c r="G10" i="4"/>
  <c r="G8" i="4"/>
  <c r="N10" i="4"/>
  <c r="H8" i="4"/>
  <c r="H21" i="4" s="1"/>
  <c r="N8" i="4"/>
  <c r="N9" i="4"/>
  <c r="G9" i="4"/>
  <c r="O20" i="4"/>
  <c r="N21" i="4" l="1"/>
  <c r="G21" i="4"/>
  <c r="O10" i="4"/>
  <c r="P10" i="4" s="1"/>
  <c r="O8" i="4"/>
  <c r="O9" i="4"/>
  <c r="P9" i="4" s="1"/>
  <c r="P20" i="4"/>
  <c r="O21" i="4" l="1"/>
  <c r="P21" i="4" s="1"/>
  <c r="P8" i="4"/>
</calcChain>
</file>

<file path=xl/comments1.xml><?xml version="1.0" encoding="utf-8"?>
<comments xmlns="http://schemas.openxmlformats.org/spreadsheetml/2006/main">
  <authors>
    <author>User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500р-гидроизоляция ввода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980р-вывоз мусора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3768р- дезинсекция
</t>
        </r>
      </text>
    </comment>
    <comment ref="M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1884р-дезинсекция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ремонт узла тепловой энергии-11000р</t>
        </r>
      </text>
    </comment>
  </commentList>
</comments>
</file>

<file path=xl/sharedStrings.xml><?xml version="1.0" encoding="utf-8"?>
<sst xmlns="http://schemas.openxmlformats.org/spreadsheetml/2006/main" count="48" uniqueCount="43">
  <si>
    <t>Площадь</t>
  </si>
  <si>
    <t xml:space="preserve">Кол-во </t>
  </si>
  <si>
    <t xml:space="preserve">Поступило </t>
  </si>
  <si>
    <t>Налог</t>
  </si>
  <si>
    <t>Содержание</t>
  </si>
  <si>
    <t>Расходы</t>
  </si>
  <si>
    <t xml:space="preserve">Остаток </t>
  </si>
  <si>
    <t>квар.</t>
  </si>
  <si>
    <t>содержание</t>
  </si>
  <si>
    <t>ремонт</t>
  </si>
  <si>
    <t>итого</t>
  </si>
  <si>
    <t>Никишина И.М.</t>
  </si>
  <si>
    <t xml:space="preserve"> Ген. директор  ООО " Георгиевск -ЖЭУ"</t>
  </si>
  <si>
    <t>март</t>
  </si>
  <si>
    <t>февраль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</si>
  <si>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</si>
  <si>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</si>
  <si>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</si>
  <si>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</si>
  <si>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</si>
  <si>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</si>
  <si>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</si>
  <si>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апрель</t>
  </si>
  <si>
    <t>июнь</t>
  </si>
  <si>
    <t>январь</t>
  </si>
  <si>
    <t>дезинсекция</t>
  </si>
  <si>
    <t>ростелеком</t>
  </si>
  <si>
    <t xml:space="preserve">                 </t>
  </si>
  <si>
    <t>Учет доходов и расходов по Калинина 148/1 на 2015 год</t>
  </si>
  <si>
    <t>500р</t>
  </si>
  <si>
    <t>гидроизоляция ввода</t>
  </si>
  <si>
    <t>Оплата услуг ЕРКЦ</t>
  </si>
  <si>
    <t>Содержание придомовой территории</t>
  </si>
  <si>
    <t>Обслуживание приборов учета</t>
  </si>
  <si>
    <t>Текущий ремонт</t>
  </si>
  <si>
    <t>аварийно-диспетчерское обслуживание</t>
  </si>
  <si>
    <t>Проф. обходы и осмотры, разное</t>
  </si>
  <si>
    <t>Общие эксплутационные расходы</t>
  </si>
  <si>
    <t>980р</t>
  </si>
  <si>
    <t>вывоз мусора</t>
  </si>
  <si>
    <t>3768р</t>
  </si>
  <si>
    <t>11000р</t>
  </si>
  <si>
    <t>ремонт узла тепловой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</si>
</sst>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3" fillId="0" borderId="0" xfId="1" applyFont="1"/>
    <xf numFmtId="0" fontId="3" fillId="0" borderId="1" xfId="1" applyFont="1" applyBorder="1"/>
    <xf numFmtId="1" fontId="3" fillId="0" borderId="1" xfId="1" applyNumberFormat="1" applyFont="1" applyBorder="1"/>
    <xf numFmtId="0" fontId="4" fillId="0" borderId="0" xfId="0" applyFont="1"/>
    <xf numFmtId="0" fontId="3" fillId="0" borderId="2" xfId="1" applyFont="1" applyBorder="1"/>
    <xf numFmtId="1" fontId="3" fillId="0" borderId="2" xfId="1" applyNumberFormat="1" applyFont="1" applyBorder="1"/>
    <xf numFmtId="2" fontId="5" fillId="0" borderId="3" xfId="1" applyNumberFormat="1" applyFont="1" applyBorder="1"/>
    <xf numFmtId="164" fontId="5" fillId="3" borderId="1" xfId="1" applyNumberFormat="1" applyFont="1" applyFill="1" applyBorder="1" applyAlignment="1"/>
    <xf numFmtId="0" fontId="1" fillId="0" borderId="0" xfId="0" applyFont="1"/>
    <xf numFmtId="2" fontId="5" fillId="4" borderId="3" xfId="1" applyNumberFormat="1" applyFont="1" applyFill="1" applyBorder="1"/>
    <xf numFmtId="164" fontId="5" fillId="3" borderId="1" xfId="1" applyNumberFormat="1" applyFont="1" applyFill="1" applyBorder="1"/>
    <xf numFmtId="4" fontId="5" fillId="0" borderId="1" xfId="1" applyNumberFormat="1" applyFont="1" applyBorder="1"/>
    <xf numFmtId="164" fontId="5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0" fontId="0" fillId="4" borderId="3" xfId="0" applyFill="1" applyBorder="1"/>
    <xf numFmtId="164" fontId="4" fillId="4" borderId="3" xfId="0" applyNumberFormat="1" applyFont="1" applyFill="1" applyBorder="1"/>
    <xf numFmtId="2" fontId="4" fillId="4" borderId="3" xfId="0" applyNumberFormat="1" applyFont="1" applyFill="1" applyBorder="1"/>
    <xf numFmtId="2" fontId="10" fillId="0" borderId="3" xfId="0" applyNumberFormat="1" applyFont="1" applyBorder="1"/>
    <xf numFmtId="4" fontId="0" fillId="0" borderId="0" xfId="0" applyNumberFormat="1"/>
    <xf numFmtId="0" fontId="3" fillId="5" borderId="1" xfId="1" applyFont="1" applyFill="1" applyBorder="1"/>
    <xf numFmtId="1" fontId="3" fillId="5" borderId="1" xfId="1" applyNumberFormat="1" applyFont="1" applyFill="1" applyBorder="1"/>
    <xf numFmtId="164" fontId="0" fillId="0" borderId="0" xfId="0" applyNumberFormat="1"/>
    <xf numFmtId="10" fontId="5" fillId="0" borderId="2" xfId="1" applyNumberFormat="1" applyFont="1" applyBorder="1"/>
    <xf numFmtId="2" fontId="5" fillId="0" borderId="4" xfId="1" applyNumberFormat="1" applyFont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0" fontId="9" fillId="2" borderId="0" xfId="1" applyFont="1" applyFill="1" applyAlignment="1">
      <alignment horizontal="center"/>
    </xf>
    <xf numFmtId="2" fontId="5" fillId="0" borderId="8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2" fontId="3" fillId="0" borderId="5" xfId="1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4:P30"/>
  <sheetViews>
    <sheetView tabSelected="1" zoomScaleNormal="100" workbookViewId="0">
      <selection activeCell="F7" sqref="F7"/>
    </sheetView>
  </sheetViews>
  <sheetFormatPr defaultRowHeight="15" x14ac:dyDescent="0.25"/>
  <cols>
    <col min="1" max="1" width="5" customWidth="1"/>
    <col min="2" max="2" width="2.7109375" customWidth="1"/>
    <col min="3" max="3" width="3.140625" customWidth="1"/>
    <col min="4" max="4" width="9.85546875" customWidth="1"/>
    <col min="5" max="5" width="10" customWidth="1"/>
    <col min="9" max="9" width="9.7109375" customWidth="1"/>
    <col min="15" max="15" width="10.140625" customWidth="1"/>
    <col min="16" max="16" width="9.5703125" customWidth="1"/>
  </cols>
  <sheetData>
    <row r="4" spans="1:16" x14ac:dyDescent="0.25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37.5" customHeight="1" x14ac:dyDescent="0.25">
      <c r="A5" s="1"/>
      <c r="B5" s="2" t="s">
        <v>0</v>
      </c>
      <c r="C5" s="3" t="s">
        <v>1</v>
      </c>
      <c r="D5" s="28" t="s">
        <v>2</v>
      </c>
      <c r="E5" s="29"/>
      <c r="F5" s="30"/>
      <c r="G5" s="33" t="s">
        <v>31</v>
      </c>
      <c r="H5" s="31" t="s">
        <v>3</v>
      </c>
      <c r="I5" s="33" t="s">
        <v>32</v>
      </c>
      <c r="J5" s="33" t="s">
        <v>33</v>
      </c>
      <c r="K5" s="33" t="s">
        <v>34</v>
      </c>
      <c r="L5" s="24" t="s">
        <v>4</v>
      </c>
      <c r="M5" s="25"/>
      <c r="N5" s="26"/>
      <c r="O5" s="36" t="s">
        <v>5</v>
      </c>
      <c r="P5" s="39" t="s">
        <v>6</v>
      </c>
    </row>
    <row r="6" spans="1:16" ht="41.25" customHeight="1" x14ac:dyDescent="0.25">
      <c r="A6" s="1"/>
      <c r="B6" s="5"/>
      <c r="C6" s="6" t="s">
        <v>7</v>
      </c>
      <c r="D6" s="7" t="s">
        <v>8</v>
      </c>
      <c r="E6" s="7" t="s">
        <v>9</v>
      </c>
      <c r="F6" s="7" t="s">
        <v>10</v>
      </c>
      <c r="G6" s="34"/>
      <c r="H6" s="32"/>
      <c r="I6" s="34"/>
      <c r="J6" s="34"/>
      <c r="K6" s="34"/>
      <c r="L6" s="33" t="s">
        <v>35</v>
      </c>
      <c r="M6" s="33" t="s">
        <v>36</v>
      </c>
      <c r="N6" s="33" t="s">
        <v>37</v>
      </c>
      <c r="O6" s="37"/>
      <c r="P6" s="40"/>
    </row>
    <row r="7" spans="1:16" x14ac:dyDescent="0.25">
      <c r="A7" s="1"/>
      <c r="B7" s="5">
        <v>3102.7</v>
      </c>
      <c r="C7" s="6"/>
      <c r="D7" s="7"/>
      <c r="E7" s="7"/>
      <c r="F7" s="10">
        <v>10982.68</v>
      </c>
      <c r="G7" s="35"/>
      <c r="H7" s="23">
        <v>0.06</v>
      </c>
      <c r="I7" s="35"/>
      <c r="J7" s="35"/>
      <c r="K7" s="35"/>
      <c r="L7" s="35"/>
      <c r="M7" s="35"/>
      <c r="N7" s="35"/>
      <c r="O7" s="38"/>
      <c r="P7" s="41"/>
    </row>
    <row r="8" spans="1:16" x14ac:dyDescent="0.25">
      <c r="A8" s="2" t="s">
        <v>24</v>
      </c>
      <c r="B8" s="2"/>
      <c r="C8" s="3"/>
      <c r="D8" s="13">
        <f>15309.32</f>
        <v>15309.32</v>
      </c>
      <c r="E8" s="14">
        <f>4251.68</f>
        <v>4251.68</v>
      </c>
      <c r="F8" s="13">
        <f t="shared" ref="F8:F20" si="0">SUM(D8:E8)</f>
        <v>19561</v>
      </c>
      <c r="G8" s="8">
        <f t="shared" ref="G8:G19" si="1">SUM(F8*0.03)</f>
        <v>586.82999999999993</v>
      </c>
      <c r="H8" s="8">
        <f t="shared" ref="H8:H20" si="2">SUM(F8*0.06)</f>
        <v>1173.6599999999999</v>
      </c>
      <c r="I8" s="11">
        <v>5329</v>
      </c>
      <c r="J8" s="8">
        <v>1200</v>
      </c>
      <c r="K8" s="11">
        <v>2345</v>
      </c>
      <c r="L8" s="11">
        <f>B7*1.4</f>
        <v>4343.78</v>
      </c>
      <c r="M8" s="11">
        <v>1531.8</v>
      </c>
      <c r="N8" s="11">
        <f t="shared" ref="N8:N20" si="3">SUM(F8*0.25)</f>
        <v>4890.25</v>
      </c>
      <c r="O8" s="11">
        <f t="shared" ref="O8:O20" si="4">SUM(G8:N8)</f>
        <v>21400.32</v>
      </c>
      <c r="P8" s="12">
        <f t="shared" ref="P8:P20" si="5">F8-O8</f>
        <v>-1839.3199999999997</v>
      </c>
    </row>
    <row r="9" spans="1:16" x14ac:dyDescent="0.25">
      <c r="A9" s="2" t="s">
        <v>14</v>
      </c>
      <c r="B9" s="2"/>
      <c r="C9" s="3"/>
      <c r="D9" s="13">
        <f>16486.06+213.5</f>
        <v>16699.560000000001</v>
      </c>
      <c r="E9" s="14">
        <f>4870.92+61</f>
        <v>4931.92</v>
      </c>
      <c r="F9" s="13">
        <f t="shared" si="0"/>
        <v>21631.480000000003</v>
      </c>
      <c r="G9" s="8">
        <f t="shared" si="1"/>
        <v>648.94440000000009</v>
      </c>
      <c r="H9" s="8">
        <f t="shared" si="2"/>
        <v>1297.8888000000002</v>
      </c>
      <c r="I9" s="11">
        <v>5329</v>
      </c>
      <c r="J9" s="8">
        <v>1200</v>
      </c>
      <c r="K9" s="11">
        <v>0</v>
      </c>
      <c r="L9" s="11">
        <v>4343.78</v>
      </c>
      <c r="M9" s="11">
        <f>1531.8+500</f>
        <v>2031.8</v>
      </c>
      <c r="N9" s="11">
        <f t="shared" si="3"/>
        <v>5407.8700000000008</v>
      </c>
      <c r="O9" s="11">
        <f t="shared" si="4"/>
        <v>20259.283199999998</v>
      </c>
      <c r="P9" s="12">
        <f t="shared" si="5"/>
        <v>1372.1968000000052</v>
      </c>
    </row>
    <row r="10" spans="1:16" x14ac:dyDescent="0.25">
      <c r="A10" s="2" t="s">
        <v>13</v>
      </c>
      <c r="B10" s="2"/>
      <c r="C10" s="3"/>
      <c r="D10" s="13">
        <f>16566.24+1258.6</f>
        <v>17824.84</v>
      </c>
      <c r="E10" s="14">
        <f>4901.8+359.6</f>
        <v>5261.4000000000005</v>
      </c>
      <c r="F10" s="13">
        <f t="shared" si="0"/>
        <v>23086.240000000002</v>
      </c>
      <c r="G10" s="8">
        <f t="shared" si="1"/>
        <v>692.58720000000005</v>
      </c>
      <c r="H10" s="8">
        <f t="shared" si="2"/>
        <v>1385.1744000000001</v>
      </c>
      <c r="I10" s="11">
        <v>5329</v>
      </c>
      <c r="J10" s="8">
        <v>1200</v>
      </c>
      <c r="K10" s="11">
        <v>0</v>
      </c>
      <c r="L10" s="11">
        <v>4343.78</v>
      </c>
      <c r="M10" s="11">
        <v>1531.8</v>
      </c>
      <c r="N10" s="11">
        <f t="shared" si="3"/>
        <v>5771.56</v>
      </c>
      <c r="O10" s="11">
        <f t="shared" si="4"/>
        <v>20253.901600000001</v>
      </c>
      <c r="P10" s="12">
        <f t="shared" si="5"/>
        <v>2832.3384000000005</v>
      </c>
    </row>
    <row r="11" spans="1:16" x14ac:dyDescent="0.25">
      <c r="A11" s="2" t="s">
        <v>22</v>
      </c>
      <c r="B11" s="2"/>
      <c r="C11" s="3"/>
      <c r="D11" s="13">
        <f>18654.12+1690.5</f>
        <v>20344.62</v>
      </c>
      <c r="E11" s="14">
        <f>5569.6+483</f>
        <v>6052.6</v>
      </c>
      <c r="F11" s="13">
        <f t="shared" si="0"/>
        <v>26397.22</v>
      </c>
      <c r="G11" s="8">
        <f t="shared" si="1"/>
        <v>791.91660000000002</v>
      </c>
      <c r="H11" s="8">
        <f t="shared" si="2"/>
        <v>1583.8332</v>
      </c>
      <c r="I11" s="11">
        <v>5329</v>
      </c>
      <c r="J11" s="8">
        <v>1200</v>
      </c>
      <c r="K11" s="11">
        <v>0</v>
      </c>
      <c r="L11" s="11">
        <v>4343.78</v>
      </c>
      <c r="M11" s="11">
        <v>1531.8</v>
      </c>
      <c r="N11" s="11">
        <f t="shared" si="3"/>
        <v>6599.3050000000003</v>
      </c>
      <c r="O11" s="11">
        <f t="shared" si="4"/>
        <v>21379.6348</v>
      </c>
      <c r="P11" s="12">
        <f t="shared" si="5"/>
        <v>5017.5852000000014</v>
      </c>
    </row>
    <row r="12" spans="1:16" x14ac:dyDescent="0.25">
      <c r="A12" s="2" t="s">
        <v>15</v>
      </c>
      <c r="B12" s="2"/>
      <c r="C12" s="3"/>
      <c r="D12" s="13">
        <f>15814+1060.5</f>
        <v>16874.5</v>
      </c>
      <c r="E12" s="14">
        <f>4604+303</f>
        <v>4907</v>
      </c>
      <c r="F12" s="13">
        <f t="shared" si="0"/>
        <v>21781.5</v>
      </c>
      <c r="G12" s="8">
        <f t="shared" si="1"/>
        <v>653.44499999999994</v>
      </c>
      <c r="H12" s="8">
        <f t="shared" si="2"/>
        <v>1306.8899999999999</v>
      </c>
      <c r="I12" s="11">
        <v>5329</v>
      </c>
      <c r="J12" s="8">
        <v>0</v>
      </c>
      <c r="K12" s="11">
        <f>6180+17936</f>
        <v>24116</v>
      </c>
      <c r="L12" s="11">
        <v>4343.78</v>
      </c>
      <c r="M12" s="11">
        <v>1531.8</v>
      </c>
      <c r="N12" s="11">
        <f t="shared" si="3"/>
        <v>5445.375</v>
      </c>
      <c r="O12" s="11">
        <f t="shared" si="4"/>
        <v>42726.29</v>
      </c>
      <c r="P12" s="12">
        <f t="shared" si="5"/>
        <v>-20944.79</v>
      </c>
    </row>
    <row r="13" spans="1:16" x14ac:dyDescent="0.25">
      <c r="A13" s="2" t="s">
        <v>23</v>
      </c>
      <c r="B13" s="2"/>
      <c r="C13" s="3"/>
      <c r="D13" s="13">
        <f>27224.38+1278.9</f>
        <v>28503.280000000002</v>
      </c>
      <c r="E13" s="14">
        <f>7867+365.4</f>
        <v>8232.4</v>
      </c>
      <c r="F13" s="13">
        <f t="shared" si="0"/>
        <v>36735.68</v>
      </c>
      <c r="G13" s="8">
        <f t="shared" si="1"/>
        <v>1102.0704000000001</v>
      </c>
      <c r="H13" s="8">
        <f t="shared" si="2"/>
        <v>2204.1408000000001</v>
      </c>
      <c r="I13" s="11">
        <v>5329</v>
      </c>
      <c r="J13" s="8">
        <v>0</v>
      </c>
      <c r="K13" s="11">
        <f>1258+2529</f>
        <v>3787</v>
      </c>
      <c r="L13" s="11">
        <v>4343.78</v>
      </c>
      <c r="M13" s="11">
        <f>1531.8+980</f>
        <v>2511.8000000000002</v>
      </c>
      <c r="N13" s="11">
        <f t="shared" si="3"/>
        <v>9183.92</v>
      </c>
      <c r="O13" s="11">
        <f t="shared" si="4"/>
        <v>28461.711199999998</v>
      </c>
      <c r="P13" s="12">
        <f t="shared" si="5"/>
        <v>8273.9688000000024</v>
      </c>
    </row>
    <row r="14" spans="1:16" x14ac:dyDescent="0.25">
      <c r="A14" s="2" t="s">
        <v>16</v>
      </c>
      <c r="B14" s="2"/>
      <c r="C14" s="3"/>
      <c r="D14" s="13">
        <f>14071.4+1631.7</f>
        <v>15703.1</v>
      </c>
      <c r="E14" s="14">
        <f>5489.6+466.2</f>
        <v>5955.8</v>
      </c>
      <c r="F14" s="13">
        <f t="shared" si="0"/>
        <v>21658.9</v>
      </c>
      <c r="G14" s="8">
        <f t="shared" si="1"/>
        <v>649.76700000000005</v>
      </c>
      <c r="H14" s="8">
        <f t="shared" si="2"/>
        <v>1299.5340000000001</v>
      </c>
      <c r="I14" s="11">
        <v>5329</v>
      </c>
      <c r="J14" s="8">
        <v>0</v>
      </c>
      <c r="K14" s="11">
        <v>11454</v>
      </c>
      <c r="L14" s="11">
        <v>4343.78</v>
      </c>
      <c r="M14" s="11">
        <f>1531.8+3768</f>
        <v>5299.8</v>
      </c>
      <c r="N14" s="11">
        <f t="shared" si="3"/>
        <v>5414.7250000000004</v>
      </c>
      <c r="O14" s="11">
        <f t="shared" si="4"/>
        <v>33790.606</v>
      </c>
      <c r="P14" s="12">
        <f t="shared" si="5"/>
        <v>-12131.705999999998</v>
      </c>
    </row>
    <row r="15" spans="1:16" x14ac:dyDescent="0.25">
      <c r="A15" s="2" t="s">
        <v>17</v>
      </c>
      <c r="B15" s="2"/>
      <c r="C15" s="3"/>
      <c r="D15" s="13">
        <f>20256.1+703.5</f>
        <v>20959.599999999999</v>
      </c>
      <c r="E15" s="14">
        <f>9993.8+306.5</f>
        <v>10300.299999999999</v>
      </c>
      <c r="F15" s="13">
        <f t="shared" si="0"/>
        <v>31259.899999999998</v>
      </c>
      <c r="G15" s="8">
        <f t="shared" si="1"/>
        <v>937.79699999999991</v>
      </c>
      <c r="H15" s="8">
        <f t="shared" si="2"/>
        <v>1875.5939999999998</v>
      </c>
      <c r="I15" s="11">
        <v>5329</v>
      </c>
      <c r="J15" s="8">
        <v>0</v>
      </c>
      <c r="K15" s="11">
        <v>1199</v>
      </c>
      <c r="L15" s="11">
        <v>4343.78</v>
      </c>
      <c r="M15" s="11">
        <v>1531.8</v>
      </c>
      <c r="N15" s="11">
        <f t="shared" si="3"/>
        <v>7814.9749999999995</v>
      </c>
      <c r="O15" s="11">
        <f t="shared" si="4"/>
        <v>23031.945999999996</v>
      </c>
      <c r="P15" s="12">
        <f t="shared" si="5"/>
        <v>8227.9540000000015</v>
      </c>
    </row>
    <row r="16" spans="1:16" x14ac:dyDescent="0.25">
      <c r="A16" s="2" t="s">
        <v>18</v>
      </c>
      <c r="B16" s="2"/>
      <c r="C16" s="3"/>
      <c r="D16" s="13">
        <f>22485+492.8</f>
        <v>22977.8</v>
      </c>
      <c r="E16" s="14">
        <f>11092.8+246.4</f>
        <v>11339.199999999999</v>
      </c>
      <c r="F16" s="13">
        <f t="shared" si="0"/>
        <v>34317</v>
      </c>
      <c r="G16" s="8">
        <f t="shared" si="1"/>
        <v>1029.51</v>
      </c>
      <c r="H16" s="8">
        <f t="shared" si="2"/>
        <v>2059.02</v>
      </c>
      <c r="I16" s="11">
        <v>5329</v>
      </c>
      <c r="J16" s="8">
        <v>0</v>
      </c>
      <c r="K16" s="11">
        <f>5337+5155</f>
        <v>10492</v>
      </c>
      <c r="L16" s="11">
        <v>4343.78</v>
      </c>
      <c r="M16" s="11">
        <v>1998</v>
      </c>
      <c r="N16" s="11">
        <f t="shared" si="3"/>
        <v>8579.25</v>
      </c>
      <c r="O16" s="11">
        <f t="shared" si="4"/>
        <v>33830.559999999998</v>
      </c>
      <c r="P16" s="12">
        <f t="shared" si="5"/>
        <v>486.44000000000233</v>
      </c>
    </row>
    <row r="17" spans="1:16" x14ac:dyDescent="0.25">
      <c r="A17" s="2" t="s">
        <v>19</v>
      </c>
      <c r="B17" s="2"/>
      <c r="C17" s="3"/>
      <c r="D17" s="13">
        <f>20073.7+846.4</f>
        <v>20920.100000000002</v>
      </c>
      <c r="E17" s="14">
        <f>10357.3+423.2</f>
        <v>10780.5</v>
      </c>
      <c r="F17" s="13">
        <f t="shared" si="0"/>
        <v>31700.600000000002</v>
      </c>
      <c r="G17" s="8">
        <f t="shared" si="1"/>
        <v>951.01800000000003</v>
      </c>
      <c r="H17" s="8">
        <f t="shared" si="2"/>
        <v>1902.0360000000001</v>
      </c>
      <c r="I17" s="11">
        <v>5329</v>
      </c>
      <c r="J17" s="8">
        <v>1400</v>
      </c>
      <c r="K17" s="11">
        <f>4852+393</f>
        <v>5245</v>
      </c>
      <c r="L17" s="11">
        <v>4343.78</v>
      </c>
      <c r="M17" s="11">
        <f>1998+1884</f>
        <v>3882</v>
      </c>
      <c r="N17" s="11">
        <f t="shared" si="3"/>
        <v>7925.1500000000005</v>
      </c>
      <c r="O17" s="11">
        <f t="shared" si="4"/>
        <v>30977.984</v>
      </c>
      <c r="P17" s="12">
        <f t="shared" si="5"/>
        <v>722.6160000000018</v>
      </c>
    </row>
    <row r="18" spans="1:16" x14ac:dyDescent="0.25">
      <c r="A18" s="2" t="s">
        <v>20</v>
      </c>
      <c r="B18" s="2"/>
      <c r="C18" s="3"/>
      <c r="D18" s="13">
        <f>24060.58+730.4</f>
        <v>24790.980000000003</v>
      </c>
      <c r="E18" s="14">
        <f>11551.2+365.2</f>
        <v>11916.400000000001</v>
      </c>
      <c r="F18" s="13">
        <f t="shared" si="0"/>
        <v>36707.380000000005</v>
      </c>
      <c r="G18" s="8">
        <f t="shared" si="1"/>
        <v>1101.2214000000001</v>
      </c>
      <c r="H18" s="8">
        <f t="shared" si="2"/>
        <v>2202.4428000000003</v>
      </c>
      <c r="I18" s="11">
        <v>5329</v>
      </c>
      <c r="J18" s="8">
        <v>1400</v>
      </c>
      <c r="K18" s="11">
        <f>1544+1212+3818</f>
        <v>6574</v>
      </c>
      <c r="L18" s="11">
        <v>4343.78</v>
      </c>
      <c r="M18" s="11">
        <f>1998+11000</f>
        <v>12998</v>
      </c>
      <c r="N18" s="11">
        <f t="shared" si="3"/>
        <v>9176.8450000000012</v>
      </c>
      <c r="O18" s="11">
        <f t="shared" si="4"/>
        <v>43125.289199999999</v>
      </c>
      <c r="P18" s="12">
        <f t="shared" si="5"/>
        <v>-6417.9091999999946</v>
      </c>
    </row>
    <row r="19" spans="1:16" x14ac:dyDescent="0.25">
      <c r="A19" s="2" t="s">
        <v>21</v>
      </c>
      <c r="B19" s="2"/>
      <c r="C19" s="3"/>
      <c r="D19" s="13">
        <f>26462+846.4</f>
        <v>27308.400000000001</v>
      </c>
      <c r="E19" s="14">
        <f>13456+423.2</f>
        <v>13879.2</v>
      </c>
      <c r="F19" s="13">
        <f t="shared" si="0"/>
        <v>41187.600000000006</v>
      </c>
      <c r="G19" s="8">
        <f t="shared" si="1"/>
        <v>1235.6280000000002</v>
      </c>
      <c r="H19" s="8">
        <f t="shared" si="2"/>
        <v>2471.2560000000003</v>
      </c>
      <c r="I19" s="11">
        <v>5329</v>
      </c>
      <c r="J19" s="8">
        <v>1400</v>
      </c>
      <c r="K19" s="11">
        <v>368</v>
      </c>
      <c r="L19" s="11">
        <v>4343.78</v>
      </c>
      <c r="M19" s="11">
        <v>1998</v>
      </c>
      <c r="N19" s="11">
        <f t="shared" si="3"/>
        <v>10296.900000000001</v>
      </c>
      <c r="O19" s="11">
        <f t="shared" si="4"/>
        <v>27442.564000000002</v>
      </c>
      <c r="P19" s="12">
        <f t="shared" si="5"/>
        <v>13745.036000000004</v>
      </c>
    </row>
    <row r="20" spans="1:16" x14ac:dyDescent="0.25">
      <c r="A20" s="20" t="s">
        <v>26</v>
      </c>
      <c r="B20" s="20"/>
      <c r="C20" s="21"/>
      <c r="D20" s="13">
        <f>900+900+900+900</f>
        <v>3600</v>
      </c>
      <c r="E20" s="14">
        <v>0</v>
      </c>
      <c r="F20" s="13">
        <f t="shared" si="0"/>
        <v>3600</v>
      </c>
      <c r="G20" s="8">
        <v>0</v>
      </c>
      <c r="H20" s="8">
        <f t="shared" si="2"/>
        <v>216</v>
      </c>
      <c r="I20" s="11">
        <v>0</v>
      </c>
      <c r="J20" s="8">
        <v>0</v>
      </c>
      <c r="K20" s="11">
        <v>0</v>
      </c>
      <c r="L20" s="11">
        <v>0</v>
      </c>
      <c r="M20" s="11">
        <v>0</v>
      </c>
      <c r="N20" s="11">
        <f t="shared" si="3"/>
        <v>900</v>
      </c>
      <c r="O20" s="11">
        <f t="shared" si="4"/>
        <v>1116</v>
      </c>
      <c r="P20" s="12">
        <f t="shared" si="5"/>
        <v>2484</v>
      </c>
    </row>
    <row r="21" spans="1:16" x14ac:dyDescent="0.25">
      <c r="A21" s="15" t="s">
        <v>10</v>
      </c>
      <c r="B21" s="15"/>
      <c r="C21" s="15"/>
      <c r="D21" s="16">
        <f>SUM(D8:D20)</f>
        <v>251816.1</v>
      </c>
      <c r="E21" s="16">
        <f>SUM(E8:E20)</f>
        <v>97808.400000000009</v>
      </c>
      <c r="F21" s="17">
        <f>SUM(F7:F20)</f>
        <v>360607.18000000005</v>
      </c>
      <c r="G21" s="16">
        <f t="shared" ref="G21:O21" si="6">SUM(G8:G20)</f>
        <v>10380.735000000001</v>
      </c>
      <c r="H21" s="16">
        <f t="shared" si="6"/>
        <v>20977.47</v>
      </c>
      <c r="I21" s="16">
        <f t="shared" si="6"/>
        <v>63948</v>
      </c>
      <c r="J21" s="16">
        <f t="shared" si="6"/>
        <v>9000</v>
      </c>
      <c r="K21" s="16">
        <f t="shared" si="6"/>
        <v>65580</v>
      </c>
      <c r="L21" s="16">
        <f t="shared" si="6"/>
        <v>52125.359999999993</v>
      </c>
      <c r="M21" s="16">
        <f t="shared" si="6"/>
        <v>38378.399999999994</v>
      </c>
      <c r="N21" s="16">
        <f t="shared" si="6"/>
        <v>87406.125</v>
      </c>
      <c r="O21" s="16">
        <f t="shared" si="6"/>
        <v>347796.09</v>
      </c>
      <c r="P21" s="18">
        <f>F21-O21</f>
        <v>12811.090000000026</v>
      </c>
    </row>
    <row r="23" spans="1:16" x14ac:dyDescent="0.25">
      <c r="D23" t="s">
        <v>14</v>
      </c>
      <c r="E23" t="s">
        <v>29</v>
      </c>
      <c r="F23" t="s">
        <v>30</v>
      </c>
    </row>
    <row r="24" spans="1:16" x14ac:dyDescent="0.25">
      <c r="D24" t="s">
        <v>23</v>
      </c>
      <c r="E24" t="s">
        <v>38</v>
      </c>
      <c r="F24" s="19" t="s">
        <v>39</v>
      </c>
    </row>
    <row r="25" spans="1:16" x14ac:dyDescent="0.25">
      <c r="D25" t="s">
        <v>16</v>
      </c>
      <c r="E25" s="22" t="s">
        <v>40</v>
      </c>
      <c r="F25" t="s">
        <v>25</v>
      </c>
    </row>
    <row r="26" spans="1:16" x14ac:dyDescent="0.25">
      <c r="D26" t="s">
        <v>20</v>
      </c>
      <c r="E26" t="s">
        <v>41</v>
      </c>
      <c r="F26" t="s">
        <v>42</v>
      </c>
    </row>
    <row r="28" spans="1:16" x14ac:dyDescent="0.25">
      <c r="C28" t="s">
        <v>27</v>
      </c>
    </row>
    <row r="30" spans="1:16" x14ac:dyDescent="0.25">
      <c r="E30" s="9" t="s">
        <v>12</v>
      </c>
      <c r="F30" s="9"/>
      <c r="G30" s="9"/>
      <c r="J30" s="4"/>
      <c r="L30" s="9" t="s">
        <v>11</v>
      </c>
      <c r="M30" s="9"/>
    </row>
  </sheetData>
  <mergeCells count="13">
    <mergeCell ref="A4:P4"/>
    <mergeCell ref="D5:F5"/>
    <mergeCell ref="H5:H6"/>
    <mergeCell ref="L5:N5"/>
    <mergeCell ref="G5:G7"/>
    <mergeCell ref="I5:I7"/>
    <mergeCell ref="J5:J7"/>
    <mergeCell ref="K5:K7"/>
    <mergeCell ref="L6:L7"/>
    <mergeCell ref="M6:M7"/>
    <mergeCell ref="N6:N7"/>
    <mergeCell ref="O5:O7"/>
    <mergeCell ref="P5:P7"/>
  </mergeCells>
  <pageMargins left="0.39583333333333331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2015-09-25T09:37:14Z</cp:lastPrinted>
  <dcterms:created xsi:type="dcterms:W3CDTF">2010-10-26T12:00:13Z</dcterms:created>
  <dcterms:modified xsi:type="dcterms:W3CDTF">2016-02-03T04:52:08Z</dcterms:modified>
</cp:coreProperties>
</file>