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15" sheetId="1" r:id="rId1"/>
  </sheets>
  <definedNames>
    <definedName name="_xlnm.Print_Area" localSheetId="0">'2015'!$A$3:$Q$34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7700р-земля+доставка</t>
        </r>
      </text>
    </comment>
    <comment ref="L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283р-1 банка краски</t>
        </r>
      </text>
    </comment>
    <comment ref="L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21500р-поверка тепловычислителя</t>
        </r>
      </text>
    </comment>
  </commentList>
</comments>
</file>

<file path=xl/sharedStrings.xml><?xml version="1.0" encoding="utf-8"?>
<sst xmlns="http://schemas.openxmlformats.org/spreadsheetml/2006/main" count="46" uniqueCount="42">
  <si>
    <t>Площадь</t>
  </si>
  <si>
    <t xml:space="preserve">Кол-во </t>
  </si>
  <si>
    <t xml:space="preserve">Поступило </t>
  </si>
  <si>
    <t>Налог</t>
  </si>
  <si>
    <t>Содержание</t>
  </si>
  <si>
    <t>Расходы</t>
  </si>
  <si>
    <t>кап.рем</t>
  </si>
  <si>
    <t>квар.</t>
  </si>
  <si>
    <t>содержание</t>
  </si>
  <si>
    <t>ремонт</t>
  </si>
  <si>
    <t>итого</t>
  </si>
  <si>
    <t>Ген. директор ООО "Георгиевск - ЖЭУ"                                            Никишина И.М.</t>
  </si>
  <si>
    <t>июль</t>
  </si>
  <si>
    <t>июнь</t>
  </si>
  <si>
    <t>Быстров</t>
  </si>
  <si>
    <t>Природа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</si>
  <si>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</si>
  <si>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</si>
  <si>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</si>
  <si>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</si>
  <si>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</si>
  <si>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</si>
  <si>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</si>
  <si>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</si>
  <si>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</si>
  <si>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</si>
  <si>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Учет доходов и расходов по Октябрьская 69 на 2015 год</t>
  </si>
  <si>
    <t>7700р</t>
  </si>
  <si>
    <t>земля+доставка</t>
  </si>
  <si>
    <t>Оплата  услуг ЕРКЦ</t>
  </si>
  <si>
    <t>Содержание придомовой территории</t>
  </si>
  <si>
    <t>Текущий ремонт</t>
  </si>
  <si>
    <t>аварийно-диспетчерское обслуживание</t>
  </si>
  <si>
    <t>Проф. обходы и осмотры, разное</t>
  </si>
  <si>
    <t>Обслуживание приборов учета</t>
  </si>
  <si>
    <t>Общие эксплутационные расходы</t>
  </si>
  <si>
    <t>Остаток на конец</t>
  </si>
  <si>
    <t>283р</t>
  </si>
  <si>
    <t>1 банка краски</t>
  </si>
  <si>
    <t>21500р</t>
  </si>
  <si>
    <t>поверка тепловычислителя</t>
  </si>
  <si>
    <t>ИТОГО за 2015 год: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</si>
</sst>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0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р_."/>
    <numFmt numFmtId="189" formatCode="#,##0.000_р_."/>
  </numFmts>
  <fonts count="44"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4" borderId="12" xfId="0" applyNumberFormat="1" applyFont="1" applyFill="1" applyBorder="1" applyAlignment="1">
      <alignment/>
    </xf>
    <xf numFmtId="180" fontId="1" fillId="34" borderId="12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180" fontId="1" fillId="33" borderId="14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35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180" fontId="4" fillId="36" borderId="12" xfId="0" applyNumberFormat="1" applyFont="1" applyFill="1" applyBorder="1" applyAlignment="1">
      <alignment/>
    </xf>
    <xf numFmtId="2" fontId="4" fillId="36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80" fontId="7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>
      <alignment/>
    </xf>
    <xf numFmtId="180" fontId="0" fillId="38" borderId="16" xfId="0" applyNumberFormat="1" applyFill="1" applyBorder="1" applyAlignment="1">
      <alignment/>
    </xf>
    <xf numFmtId="4" fontId="0" fillId="0" borderId="0" xfId="0" applyNumberFormat="1" applyFont="1" applyAlignment="1">
      <alignment/>
    </xf>
    <xf numFmtId="10" fontId="1" fillId="0" borderId="14" xfId="0" applyNumberFormat="1" applyFont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83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Q38"/>
  <sheetViews>
    <sheetView tabSelected="1" workbookViewId="0" topLeftCell="A1">
      <selection activeCell="F7" sqref="F7"/>
    </sheetView>
  </sheetViews>
  <sheetFormatPr defaultColWidth="9.140625" defaultRowHeight="12.75"/>
  <cols>
    <col min="1" max="1" width="1.7109375" style="0" customWidth="1"/>
    <col min="2" max="3" width="1.421875" style="0" customWidth="1"/>
    <col min="4" max="4" width="10.00390625" style="0" customWidth="1"/>
    <col min="9" max="9" width="9.8515625" style="0" customWidth="1"/>
    <col min="13" max="13" width="11.7109375" style="0" bestFit="1" customWidth="1"/>
    <col min="15" max="15" width="9.140625" style="0" customWidth="1"/>
    <col min="16" max="16" width="9.421875" style="0" customWidth="1"/>
    <col min="17" max="17" width="8.57421875" style="0" customWidth="1"/>
  </cols>
  <sheetData>
    <row r="4" spans="1:17" ht="12.75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"/>
    </row>
    <row r="5" spans="1:17" ht="40.5" customHeight="1">
      <c r="A5" s="2"/>
      <c r="B5" s="3" t="s">
        <v>0</v>
      </c>
      <c r="C5" s="4" t="s">
        <v>1</v>
      </c>
      <c r="D5" s="40" t="s">
        <v>2</v>
      </c>
      <c r="E5" s="41"/>
      <c r="F5" s="42"/>
      <c r="G5" s="50" t="s">
        <v>29</v>
      </c>
      <c r="H5" s="48" t="s">
        <v>3</v>
      </c>
      <c r="I5" s="43" t="s">
        <v>30</v>
      </c>
      <c r="J5" s="43" t="s">
        <v>31</v>
      </c>
      <c r="K5" s="40" t="s">
        <v>4</v>
      </c>
      <c r="L5" s="41"/>
      <c r="M5" s="41"/>
      <c r="N5" s="42"/>
      <c r="O5" s="54" t="s">
        <v>5</v>
      </c>
      <c r="P5" s="57" t="s">
        <v>36</v>
      </c>
      <c r="Q5" s="60" t="s">
        <v>6</v>
      </c>
    </row>
    <row r="6" spans="1:17" ht="42.75" customHeight="1" thickBot="1">
      <c r="A6" s="2"/>
      <c r="B6" s="5"/>
      <c r="C6" s="6" t="s">
        <v>7</v>
      </c>
      <c r="D6" s="7" t="s">
        <v>8</v>
      </c>
      <c r="E6" s="7" t="s">
        <v>9</v>
      </c>
      <c r="F6" s="7" t="s">
        <v>10</v>
      </c>
      <c r="G6" s="51"/>
      <c r="H6" s="49"/>
      <c r="I6" s="53"/>
      <c r="J6" s="53"/>
      <c r="K6" s="43" t="s">
        <v>32</v>
      </c>
      <c r="L6" s="43" t="s">
        <v>33</v>
      </c>
      <c r="M6" s="43" t="s">
        <v>34</v>
      </c>
      <c r="N6" s="43" t="s">
        <v>35</v>
      </c>
      <c r="O6" s="55"/>
      <c r="P6" s="58"/>
      <c r="Q6" s="61"/>
    </row>
    <row r="7" spans="1:17" ht="13.5" thickBot="1">
      <c r="A7" s="2"/>
      <c r="B7" s="8">
        <v>623.4</v>
      </c>
      <c r="C7" s="9">
        <v>10</v>
      </c>
      <c r="D7" s="7"/>
      <c r="E7" s="15"/>
      <c r="F7" s="17">
        <v>196597.79</v>
      </c>
      <c r="G7" s="52"/>
      <c r="H7" s="37">
        <v>0.06</v>
      </c>
      <c r="I7" s="44"/>
      <c r="J7" s="44"/>
      <c r="K7" s="44"/>
      <c r="L7" s="44"/>
      <c r="M7" s="44"/>
      <c r="N7" s="44"/>
      <c r="O7" s="56"/>
      <c r="P7" s="59"/>
      <c r="Q7" s="22">
        <v>0</v>
      </c>
    </row>
    <row r="8" spans="1:17" ht="12.75">
      <c r="A8" s="8" t="s">
        <v>21</v>
      </c>
      <c r="B8" s="14"/>
      <c r="C8" s="14"/>
      <c r="D8" s="10">
        <f>1887.6+518.4</f>
        <v>2406</v>
      </c>
      <c r="E8" s="10">
        <f>1257.89+345.6</f>
        <v>1603.4900000000002</v>
      </c>
      <c r="F8" s="16">
        <f aca="true" t="shared" si="0" ref="F8:F20">SUM(D8:E8)</f>
        <v>4009.4900000000002</v>
      </c>
      <c r="G8" s="11">
        <f aca="true" t="shared" si="1" ref="G8:G19">SUM(F8*0.03)</f>
        <v>120.2847</v>
      </c>
      <c r="H8" s="11">
        <f aca="true" t="shared" si="2" ref="H8:H21">SUM(F8*0.06)</f>
        <v>240.5694</v>
      </c>
      <c r="I8" s="12">
        <v>1538.96</v>
      </c>
      <c r="J8" s="12">
        <v>0</v>
      </c>
      <c r="K8" s="12">
        <f>B7*1.4</f>
        <v>872.7599999999999</v>
      </c>
      <c r="L8" s="12">
        <v>0</v>
      </c>
      <c r="M8" s="12">
        <v>0</v>
      </c>
      <c r="N8" s="12">
        <f aca="true" t="shared" si="3" ref="N8:N21">SUM(F8*0.1)</f>
        <v>400.94900000000007</v>
      </c>
      <c r="O8" s="12">
        <f aca="true" t="shared" si="4" ref="O8:O21">SUM(G8:N8)</f>
        <v>3173.5231</v>
      </c>
      <c r="P8" s="18">
        <f aca="true" t="shared" si="5" ref="P8:P22">F8-O8</f>
        <v>835.9669000000004</v>
      </c>
      <c r="Q8" s="19">
        <v>43.2</v>
      </c>
    </row>
    <row r="9" spans="1:17" ht="12.75">
      <c r="A9" s="8" t="s">
        <v>22</v>
      </c>
      <c r="B9" s="14"/>
      <c r="C9" s="14"/>
      <c r="D9" s="10">
        <f>1115.4+295.8+259.2</f>
        <v>1670.4</v>
      </c>
      <c r="E9" s="10">
        <f>743.6+197.2+172.8</f>
        <v>1113.6</v>
      </c>
      <c r="F9" s="16">
        <f t="shared" si="0"/>
        <v>2784</v>
      </c>
      <c r="G9" s="11">
        <f t="shared" si="1"/>
        <v>83.52</v>
      </c>
      <c r="H9" s="11">
        <f t="shared" si="2"/>
        <v>167.04</v>
      </c>
      <c r="I9" s="12">
        <v>1538.96</v>
      </c>
      <c r="J9" s="12">
        <v>0</v>
      </c>
      <c r="K9" s="12">
        <f>B7*1.4</f>
        <v>872.7599999999999</v>
      </c>
      <c r="L9" s="12">
        <v>7700</v>
      </c>
      <c r="M9" s="12">
        <v>0</v>
      </c>
      <c r="N9" s="12">
        <f t="shared" si="3"/>
        <v>278.40000000000003</v>
      </c>
      <c r="O9" s="12">
        <f t="shared" si="4"/>
        <v>10640.679999999998</v>
      </c>
      <c r="P9" s="18">
        <f t="shared" si="5"/>
        <v>-7856.6799999999985</v>
      </c>
      <c r="Q9" s="19">
        <v>0</v>
      </c>
    </row>
    <row r="10" spans="1:17" ht="12.75">
      <c r="A10" s="8" t="s">
        <v>23</v>
      </c>
      <c r="B10" s="14"/>
      <c r="C10" s="14"/>
      <c r="D10" s="10">
        <f>1076.4+1146+259.2</f>
        <v>2481.6</v>
      </c>
      <c r="E10" s="10">
        <f>717.6+764+172.8</f>
        <v>1654.3999999999999</v>
      </c>
      <c r="F10" s="16">
        <f t="shared" si="0"/>
        <v>4136</v>
      </c>
      <c r="G10" s="11">
        <f t="shared" si="1"/>
        <v>124.08</v>
      </c>
      <c r="H10" s="11">
        <f t="shared" si="2"/>
        <v>248.16</v>
      </c>
      <c r="I10" s="12">
        <v>1538.96</v>
      </c>
      <c r="J10" s="12">
        <v>0</v>
      </c>
      <c r="K10" s="12">
        <v>872.76</v>
      </c>
      <c r="L10" s="12">
        <v>0</v>
      </c>
      <c r="M10" s="12">
        <v>0</v>
      </c>
      <c r="N10" s="12">
        <f t="shared" si="3"/>
        <v>413.6</v>
      </c>
      <c r="O10" s="12">
        <f t="shared" si="4"/>
        <v>3197.56</v>
      </c>
      <c r="P10" s="18">
        <f t="shared" si="5"/>
        <v>938.44</v>
      </c>
      <c r="Q10" s="19">
        <v>0</v>
      </c>
    </row>
    <row r="11" spans="1:17" ht="12.75">
      <c r="A11" s="8" t="s">
        <v>24</v>
      </c>
      <c r="B11" s="14"/>
      <c r="C11" s="14"/>
      <c r="D11" s="10">
        <f>1078.2+552.6+259.2</f>
        <v>1890.0000000000002</v>
      </c>
      <c r="E11" s="10">
        <f>718.8+368.4+172.8</f>
        <v>1259.9999999999998</v>
      </c>
      <c r="F11" s="16">
        <f t="shared" si="0"/>
        <v>3150</v>
      </c>
      <c r="G11" s="11">
        <f t="shared" si="1"/>
        <v>94.5</v>
      </c>
      <c r="H11" s="11">
        <f t="shared" si="2"/>
        <v>189</v>
      </c>
      <c r="I11" s="12">
        <v>1538.96</v>
      </c>
      <c r="J11" s="12">
        <v>0</v>
      </c>
      <c r="K11" s="12">
        <v>872.76</v>
      </c>
      <c r="L11" s="12">
        <v>0</v>
      </c>
      <c r="M11" s="12">
        <v>0</v>
      </c>
      <c r="N11" s="12">
        <f t="shared" si="3"/>
        <v>315</v>
      </c>
      <c r="O11" s="12">
        <f t="shared" si="4"/>
        <v>3010.2200000000003</v>
      </c>
      <c r="P11" s="18">
        <f t="shared" si="5"/>
        <v>139.77999999999975</v>
      </c>
      <c r="Q11" s="19">
        <v>0</v>
      </c>
    </row>
    <row r="12" spans="1:17" ht="12.75">
      <c r="A12" s="45" t="s">
        <v>25</v>
      </c>
      <c r="B12" s="46"/>
      <c r="C12" s="47"/>
      <c r="D12" s="10">
        <f>1335+591.6+259.4</f>
        <v>2186</v>
      </c>
      <c r="E12" s="10">
        <f>890+394.4+172.8</f>
        <v>1457.2</v>
      </c>
      <c r="F12" s="16">
        <f t="shared" si="0"/>
        <v>3643.2</v>
      </c>
      <c r="G12" s="11">
        <f t="shared" si="1"/>
        <v>109.29599999999999</v>
      </c>
      <c r="H12" s="11">
        <f t="shared" si="2"/>
        <v>218.59199999999998</v>
      </c>
      <c r="I12" s="12">
        <v>1538.96</v>
      </c>
      <c r="J12" s="12">
        <v>2820</v>
      </c>
      <c r="K12" s="12">
        <v>872.76</v>
      </c>
      <c r="L12" s="12">
        <v>283</v>
      </c>
      <c r="M12" s="12">
        <v>0</v>
      </c>
      <c r="N12" s="12">
        <f t="shared" si="3"/>
        <v>364.32</v>
      </c>
      <c r="O12" s="12">
        <f t="shared" si="4"/>
        <v>6206.928</v>
      </c>
      <c r="P12" s="18">
        <f t="shared" si="5"/>
        <v>-2563.728</v>
      </c>
      <c r="Q12" s="19">
        <v>0</v>
      </c>
    </row>
    <row r="13" spans="1:17" ht="12.75">
      <c r="A13" s="45" t="s">
        <v>13</v>
      </c>
      <c r="B13" s="46"/>
      <c r="C13" s="47"/>
      <c r="D13" s="10">
        <f>1926.6+1810.8+259.2</f>
        <v>3996.5999999999995</v>
      </c>
      <c r="E13" s="10">
        <f>1284.4+1207.2+172.8</f>
        <v>2664.4000000000005</v>
      </c>
      <c r="F13" s="16">
        <f t="shared" si="0"/>
        <v>6661</v>
      </c>
      <c r="G13" s="11">
        <f t="shared" si="1"/>
        <v>199.82999999999998</v>
      </c>
      <c r="H13" s="11">
        <f t="shared" si="2"/>
        <v>399.65999999999997</v>
      </c>
      <c r="I13" s="12">
        <v>1538.96</v>
      </c>
      <c r="J13" s="12">
        <v>0</v>
      </c>
      <c r="K13" s="12">
        <v>872.76</v>
      </c>
      <c r="L13" s="12">
        <v>0</v>
      </c>
      <c r="M13" s="12">
        <v>0</v>
      </c>
      <c r="N13" s="12">
        <f t="shared" si="3"/>
        <v>666.1</v>
      </c>
      <c r="O13" s="12">
        <f t="shared" si="4"/>
        <v>3677.31</v>
      </c>
      <c r="P13" s="18">
        <f t="shared" si="5"/>
        <v>2983.69</v>
      </c>
      <c r="Q13" s="19">
        <v>0</v>
      </c>
    </row>
    <row r="14" spans="1:17" ht="12.75">
      <c r="A14" s="45" t="s">
        <v>12</v>
      </c>
      <c r="B14" s="46"/>
      <c r="C14" s="47"/>
      <c r="D14" s="10">
        <f>3007+515.4+259.2</f>
        <v>3781.6</v>
      </c>
      <c r="E14" s="10">
        <f>1838+343.6+172.8</f>
        <v>2354.4</v>
      </c>
      <c r="F14" s="16">
        <f t="shared" si="0"/>
        <v>6136</v>
      </c>
      <c r="G14" s="11">
        <f t="shared" si="1"/>
        <v>184.07999999999998</v>
      </c>
      <c r="H14" s="11">
        <f t="shared" si="2"/>
        <v>368.15999999999997</v>
      </c>
      <c r="I14" s="12">
        <v>1538.96</v>
      </c>
      <c r="J14" s="12">
        <v>5783</v>
      </c>
      <c r="K14" s="12">
        <v>872.76</v>
      </c>
      <c r="L14" s="12">
        <v>0</v>
      </c>
      <c r="M14" s="12">
        <v>0</v>
      </c>
      <c r="N14" s="12">
        <f t="shared" si="3"/>
        <v>613.6</v>
      </c>
      <c r="O14" s="12">
        <f t="shared" si="4"/>
        <v>9360.56</v>
      </c>
      <c r="P14" s="18">
        <f t="shared" si="5"/>
        <v>-3224.5599999999995</v>
      </c>
      <c r="Q14" s="19">
        <v>0</v>
      </c>
    </row>
    <row r="15" spans="1:17" ht="12.75">
      <c r="A15" s="45" t="s">
        <v>16</v>
      </c>
      <c r="B15" s="46"/>
      <c r="C15" s="47"/>
      <c r="D15" s="10">
        <f>1374+811.2+259.2</f>
        <v>2444.3999999999996</v>
      </c>
      <c r="E15" s="10">
        <f>916+540.8+172.8</f>
        <v>1629.6</v>
      </c>
      <c r="F15" s="16">
        <f t="shared" si="0"/>
        <v>4073.9999999999995</v>
      </c>
      <c r="G15" s="11">
        <f t="shared" si="1"/>
        <v>122.21999999999998</v>
      </c>
      <c r="H15" s="11">
        <f t="shared" si="2"/>
        <v>244.43999999999997</v>
      </c>
      <c r="I15" s="12">
        <v>1538.96</v>
      </c>
      <c r="J15" s="12">
        <v>0</v>
      </c>
      <c r="K15" s="12">
        <v>872.76</v>
      </c>
      <c r="L15" s="12">
        <v>0</v>
      </c>
      <c r="M15" s="12">
        <v>0</v>
      </c>
      <c r="N15" s="12">
        <f t="shared" si="3"/>
        <v>407.4</v>
      </c>
      <c r="O15" s="12">
        <f t="shared" si="4"/>
        <v>3185.78</v>
      </c>
      <c r="P15" s="18">
        <f t="shared" si="5"/>
        <v>888.2199999999993</v>
      </c>
      <c r="Q15" s="19">
        <v>0</v>
      </c>
    </row>
    <row r="16" spans="1:17" ht="12.75">
      <c r="A16" s="45" t="s">
        <v>17</v>
      </c>
      <c r="B16" s="46"/>
      <c r="C16" s="47"/>
      <c r="D16" s="10">
        <f>1372.2+905.4+259.2</f>
        <v>2536.7999999999997</v>
      </c>
      <c r="E16" s="10">
        <f>914.8+603.6+172.8</f>
        <v>1691.2</v>
      </c>
      <c r="F16" s="16">
        <f t="shared" si="0"/>
        <v>4228</v>
      </c>
      <c r="G16" s="11">
        <f t="shared" si="1"/>
        <v>126.83999999999999</v>
      </c>
      <c r="H16" s="11">
        <f t="shared" si="2"/>
        <v>253.67999999999998</v>
      </c>
      <c r="I16" s="12">
        <v>1538.96</v>
      </c>
      <c r="J16" s="12">
        <f>803+3473</f>
        <v>4276</v>
      </c>
      <c r="K16" s="12">
        <v>872.76</v>
      </c>
      <c r="L16" s="12">
        <v>21500</v>
      </c>
      <c r="M16" s="12">
        <v>0</v>
      </c>
      <c r="N16" s="12">
        <f t="shared" si="3"/>
        <v>422.8</v>
      </c>
      <c r="O16" s="12">
        <f t="shared" si="4"/>
        <v>28991.039999999997</v>
      </c>
      <c r="P16" s="18">
        <f t="shared" si="5"/>
        <v>-24763.039999999997</v>
      </c>
      <c r="Q16" s="19">
        <v>0</v>
      </c>
    </row>
    <row r="17" spans="1:17" ht="12.75">
      <c r="A17" s="45" t="s">
        <v>18</v>
      </c>
      <c r="B17" s="46"/>
      <c r="C17" s="47"/>
      <c r="D17" s="10">
        <f>2676.8+552.6+259.2</f>
        <v>3488.6</v>
      </c>
      <c r="E17" s="10">
        <f>1951.2+368.4+172.8</f>
        <v>2492.4</v>
      </c>
      <c r="F17" s="16">
        <f t="shared" si="0"/>
        <v>5981</v>
      </c>
      <c r="G17" s="11">
        <f t="shared" si="1"/>
        <v>179.43</v>
      </c>
      <c r="H17" s="11">
        <f t="shared" si="2"/>
        <v>358.86</v>
      </c>
      <c r="I17" s="12">
        <v>1538.96</v>
      </c>
      <c r="J17" s="12">
        <v>0</v>
      </c>
      <c r="K17" s="12">
        <v>872.76</v>
      </c>
      <c r="L17" s="12">
        <v>0</v>
      </c>
      <c r="M17" s="12">
        <v>0</v>
      </c>
      <c r="N17" s="12">
        <f t="shared" si="3"/>
        <v>598.1</v>
      </c>
      <c r="O17" s="12">
        <f t="shared" si="4"/>
        <v>3548.11</v>
      </c>
      <c r="P17" s="18">
        <f t="shared" si="5"/>
        <v>2432.89</v>
      </c>
      <c r="Q17" s="19">
        <v>0</v>
      </c>
    </row>
    <row r="18" spans="1:17" ht="12.75">
      <c r="A18" s="45" t="s">
        <v>19</v>
      </c>
      <c r="B18" s="46"/>
      <c r="C18" s="47"/>
      <c r="D18" s="10">
        <f>1111.2+552.6+259.2</f>
        <v>1923.0000000000002</v>
      </c>
      <c r="E18" s="10">
        <f>566.8+368.4+172.8</f>
        <v>1108</v>
      </c>
      <c r="F18" s="16">
        <f t="shared" si="0"/>
        <v>3031</v>
      </c>
      <c r="G18" s="11">
        <f t="shared" si="1"/>
        <v>90.92999999999999</v>
      </c>
      <c r="H18" s="11">
        <f t="shared" si="2"/>
        <v>181.85999999999999</v>
      </c>
      <c r="I18" s="12">
        <v>1538.96</v>
      </c>
      <c r="J18" s="12">
        <v>0</v>
      </c>
      <c r="K18" s="12">
        <v>872.76</v>
      </c>
      <c r="L18" s="12">
        <v>0</v>
      </c>
      <c r="M18" s="12">
        <v>0</v>
      </c>
      <c r="N18" s="12">
        <f t="shared" si="3"/>
        <v>303.1</v>
      </c>
      <c r="O18" s="12">
        <f t="shared" si="4"/>
        <v>2987.61</v>
      </c>
      <c r="P18" s="18">
        <f t="shared" si="5"/>
        <v>43.38999999999987</v>
      </c>
      <c r="Q18" s="19">
        <v>0</v>
      </c>
    </row>
    <row r="19" spans="1:17" ht="12.75">
      <c r="A19" s="45" t="s">
        <v>20</v>
      </c>
      <c r="B19" s="46"/>
      <c r="C19" s="47"/>
      <c r="D19" s="10">
        <f>2761.2+1756.1+259.2</f>
        <v>4776.499999999999</v>
      </c>
      <c r="E19" s="10">
        <f>2014.8+1170.4+172.8</f>
        <v>3358</v>
      </c>
      <c r="F19" s="16">
        <f t="shared" si="0"/>
        <v>8134.499999999999</v>
      </c>
      <c r="G19" s="11">
        <f t="shared" si="1"/>
        <v>244.03499999999997</v>
      </c>
      <c r="H19" s="11">
        <f t="shared" si="2"/>
        <v>488.06999999999994</v>
      </c>
      <c r="I19" s="12">
        <v>1538.96</v>
      </c>
      <c r="J19" s="12">
        <v>0</v>
      </c>
      <c r="K19" s="12">
        <v>872.76</v>
      </c>
      <c r="L19" s="12">
        <v>0</v>
      </c>
      <c r="M19" s="12">
        <v>0</v>
      </c>
      <c r="N19" s="12">
        <f t="shared" si="3"/>
        <v>813.4499999999999</v>
      </c>
      <c r="O19" s="12">
        <f t="shared" si="4"/>
        <v>3957.2749999999996</v>
      </c>
      <c r="P19" s="18">
        <f t="shared" si="5"/>
        <v>4177.224999999999</v>
      </c>
      <c r="Q19" s="19">
        <v>0</v>
      </c>
    </row>
    <row r="20" spans="1:17" ht="12.75">
      <c r="A20" s="23" t="s">
        <v>14</v>
      </c>
      <c r="B20" s="24"/>
      <c r="C20" s="24"/>
      <c r="D20" s="10">
        <f>19905+13270+19905+26540</f>
        <v>79620</v>
      </c>
      <c r="E20" s="10">
        <v>0</v>
      </c>
      <c r="F20" s="16">
        <f t="shared" si="0"/>
        <v>79620</v>
      </c>
      <c r="G20" s="11">
        <v>0</v>
      </c>
      <c r="H20" s="11">
        <f t="shared" si="2"/>
        <v>4777.2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f t="shared" si="3"/>
        <v>7962</v>
      </c>
      <c r="O20" s="12">
        <f t="shared" si="4"/>
        <v>12739.2</v>
      </c>
      <c r="P20" s="18">
        <f t="shared" si="5"/>
        <v>66880.8</v>
      </c>
      <c r="Q20" s="19">
        <v>0</v>
      </c>
    </row>
    <row r="21" spans="1:17" ht="12.75">
      <c r="A21" s="23" t="s">
        <v>15</v>
      </c>
      <c r="B21" s="24"/>
      <c r="C21" s="24"/>
      <c r="D21" s="10">
        <v>0</v>
      </c>
      <c r="E21" s="10">
        <v>0</v>
      </c>
      <c r="F21" s="16">
        <f>D21+E21</f>
        <v>0</v>
      </c>
      <c r="G21" s="11">
        <v>0</v>
      </c>
      <c r="H21" s="11">
        <f t="shared" si="2"/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f t="shared" si="3"/>
        <v>0</v>
      </c>
      <c r="O21" s="12">
        <f t="shared" si="4"/>
        <v>0</v>
      </c>
      <c r="P21" s="18">
        <f t="shared" si="5"/>
        <v>0</v>
      </c>
      <c r="Q21" s="19">
        <v>0</v>
      </c>
    </row>
    <row r="22" spans="1:17" ht="12.75">
      <c r="A22" s="21" t="s">
        <v>10</v>
      </c>
      <c r="B22" s="21"/>
      <c r="C22" s="21"/>
      <c r="D22" s="25">
        <f>SUM(D8:D21)</f>
        <v>113201.5</v>
      </c>
      <c r="E22" s="25">
        <f>SUM(E8:E21)</f>
        <v>22386.690000000002</v>
      </c>
      <c r="F22" s="26">
        <f>SUM(F7:F21)</f>
        <v>332185.98</v>
      </c>
      <c r="G22" s="25">
        <f aca="true" t="shared" si="6" ref="G22:O22">SUM(G8:G21)</f>
        <v>1679.0457000000001</v>
      </c>
      <c r="H22" s="25">
        <f t="shared" si="6"/>
        <v>8135.2914</v>
      </c>
      <c r="I22" s="25">
        <f t="shared" si="6"/>
        <v>18467.519999999997</v>
      </c>
      <c r="J22" s="25">
        <f t="shared" si="6"/>
        <v>12879</v>
      </c>
      <c r="K22" s="25">
        <f t="shared" si="6"/>
        <v>10473.12</v>
      </c>
      <c r="L22" s="25">
        <f t="shared" si="6"/>
        <v>29483</v>
      </c>
      <c r="M22" s="25">
        <f t="shared" si="6"/>
        <v>0</v>
      </c>
      <c r="N22" s="25">
        <f t="shared" si="6"/>
        <v>13558.819</v>
      </c>
      <c r="O22" s="25">
        <f t="shared" si="6"/>
        <v>94675.79609999999</v>
      </c>
      <c r="P22" s="13">
        <f t="shared" si="5"/>
        <v>237510.1839</v>
      </c>
      <c r="Q22" s="14">
        <f>SUM(Q7:Q21)</f>
        <v>43.2</v>
      </c>
    </row>
    <row r="23" ht="12.75">
      <c r="Q23" s="35">
        <f>Q22*0.91</f>
        <v>39.312000000000005</v>
      </c>
    </row>
    <row r="24" spans="4:17" ht="12.75">
      <c r="D24" s="29" t="s">
        <v>22</v>
      </c>
      <c r="E24" s="29" t="s">
        <v>27</v>
      </c>
      <c r="F24" s="29" t="s">
        <v>28</v>
      </c>
      <c r="N24" s="29"/>
      <c r="O24" s="29"/>
      <c r="Q24" s="34"/>
    </row>
    <row r="25" spans="4:17" ht="12.75">
      <c r="D25" s="29" t="s">
        <v>25</v>
      </c>
      <c r="E25" s="29" t="s">
        <v>37</v>
      </c>
      <c r="F25" s="29" t="s">
        <v>38</v>
      </c>
      <c r="G25" s="29"/>
      <c r="N25" s="29"/>
      <c r="O25" s="29"/>
      <c r="Q25" s="34"/>
    </row>
    <row r="26" spans="4:17" ht="12.75">
      <c r="D26" t="s">
        <v>17</v>
      </c>
      <c r="E26" s="36" t="s">
        <v>39</v>
      </c>
      <c r="F26" s="29" t="s">
        <v>40</v>
      </c>
      <c r="G26" s="29"/>
      <c r="Q26" s="32"/>
    </row>
    <row r="27" spans="5:17" ht="12.75">
      <c r="E27" s="29"/>
      <c r="F27" s="29"/>
      <c r="G27" s="29"/>
      <c r="Q27" s="33"/>
    </row>
    <row r="29" spans="12:17" ht="12.75">
      <c r="L29" s="30"/>
      <c r="N29" s="31"/>
      <c r="Q29" s="20"/>
    </row>
    <row r="30" ht="12.75">
      <c r="Q30" s="27"/>
    </row>
    <row r="33" spans="5:16" ht="12.75">
      <c r="E33" s="38" t="s">
        <v>11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6" spans="11:16" ht="12.75">
      <c r="K36" s="30" t="s">
        <v>41</v>
      </c>
      <c r="M36" s="62">
        <f>P22+Q23</f>
        <v>237549.4959</v>
      </c>
      <c r="P36" s="28"/>
    </row>
    <row r="38" ht="12.75">
      <c r="G38" s="27"/>
    </row>
  </sheetData>
  <sheetProtection/>
  <mergeCells count="23">
    <mergeCell ref="Q5:Q6"/>
    <mergeCell ref="K5:N5"/>
    <mergeCell ref="M6:M7"/>
    <mergeCell ref="N6:N7"/>
    <mergeCell ref="A15:C15"/>
    <mergeCell ref="A13:C13"/>
    <mergeCell ref="A14:C14"/>
    <mergeCell ref="E33:P33"/>
    <mergeCell ref="G5:G7"/>
    <mergeCell ref="I5:I7"/>
    <mergeCell ref="A19:C19"/>
    <mergeCell ref="K6:K7"/>
    <mergeCell ref="J5:J7"/>
    <mergeCell ref="A12:C12"/>
    <mergeCell ref="O5:O7"/>
    <mergeCell ref="P5:P7"/>
    <mergeCell ref="L6:L7"/>
    <mergeCell ref="A17:C17"/>
    <mergeCell ref="A16:C16"/>
    <mergeCell ref="A18:C18"/>
    <mergeCell ref="A4:P4"/>
    <mergeCell ref="D5:F5"/>
    <mergeCell ref="H5:H6"/>
  </mergeCells>
  <printOptions/>
  <pageMargins left="0.7" right="0.7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2015-07-08T06:26:46Z</cp:lastPrinted>
  <dcterms:created xsi:type="dcterms:W3CDTF">1996-10-08T23:32:33Z</dcterms:created>
  <dcterms:modified xsi:type="dcterms:W3CDTF">2016-02-03T05:39:12Z</dcterms:modified>
  <cp:category/>
  <cp:version/>
  <cp:contentType/>
  <cp:contentStatus/>
</cp:coreProperties>
</file>