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3590" windowHeight="4950" activeTab="0"/>
  </bookViews>
  <sheets>
    <sheet name="2015" sheetId="1" r:id="rId1"/>
  </sheets>
  <definedNames>
    <definedName name="_xlnm.Print_Area" localSheetId="0">'2015'!$A$33:$Q$52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L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600р-изготовление ключей
316-4 замка навесных</t>
        </r>
      </text>
    </comment>
    <comment ref="L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500р-изготовление колена+установка
(1200р-краска,840р-покраска лавочек)</t>
        </r>
      </text>
    </comment>
    <comment ref="L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210р-изготовление ключа</t>
        </r>
      </text>
    </comment>
    <comment ref="L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6239р-дезинсекция</t>
        </r>
      </text>
    </comment>
  </commentList>
</comments>
</file>

<file path=xl/sharedStrings.xml><?xml version="1.0" encoding="utf-8"?>
<sst xmlns="http://schemas.openxmlformats.org/spreadsheetml/2006/main" count="93" uniqueCount="61">
  <si>
    <t>апрель</t>
  </si>
  <si>
    <t>май</t>
  </si>
  <si>
    <t>июнь</t>
  </si>
  <si>
    <t xml:space="preserve">Поступило </t>
  </si>
  <si>
    <t>Площадь</t>
  </si>
  <si>
    <t xml:space="preserve">Кол-во </t>
  </si>
  <si>
    <t>квар.</t>
  </si>
  <si>
    <t>Содержание</t>
  </si>
  <si>
    <t>содер</t>
  </si>
  <si>
    <t>ремонт</t>
  </si>
  <si>
    <t>итого</t>
  </si>
  <si>
    <t xml:space="preserve">                          Ген. директор ООО "Георгиевск - ЖЭУ"                                        Никишина И.М.</t>
  </si>
  <si>
    <t>Кап.рем.</t>
  </si>
  <si>
    <t>Месяц</t>
  </si>
  <si>
    <t>ед. изм.</t>
  </si>
  <si>
    <t>кол-во</t>
  </si>
  <si>
    <t>ИТОГО</t>
  </si>
  <si>
    <t>тыс.руб.</t>
  </si>
  <si>
    <t>август</t>
  </si>
  <si>
    <t>июль</t>
  </si>
  <si>
    <t>сентябрь</t>
  </si>
  <si>
    <t>октябрь</t>
  </si>
  <si>
    <t>ноябрь</t>
  </si>
  <si>
    <t>декабрь</t>
  </si>
  <si>
    <t>Место провед-я работ</t>
  </si>
  <si>
    <t>Учет доходов и расходов по Мира 3/3 на 2015 год</t>
  </si>
  <si>
    <t>Оплата банковских услуг и услуг ЕРКЦ</t>
  </si>
  <si>
    <t>Затраты по управлению</t>
  </si>
  <si>
    <t>Содержание придомовой территории</t>
  </si>
  <si>
    <t>Текущий ремонт</t>
  </si>
  <si>
    <t>аварийно-диспетчерское обслуживание</t>
  </si>
  <si>
    <t>Проф. обходы и осмотры, разное</t>
  </si>
  <si>
    <t>Обслуживание приборов учета</t>
  </si>
  <si>
    <t>Общие эксплутационные расходы</t>
  </si>
  <si>
    <t>Расходы</t>
  </si>
  <si>
    <t>Остаток на конец</t>
  </si>
  <si>
    <t>600р</t>
  </si>
  <si>
    <t>изготовление ключей</t>
  </si>
  <si>
    <t>316р</t>
  </si>
  <si>
    <t>4 замка навесных</t>
  </si>
  <si>
    <t>Перечень выполненных работ по сметам за 2015 год по дому Мира 3/3</t>
  </si>
  <si>
    <t>500р</t>
  </si>
  <si>
    <t>1200р</t>
  </si>
  <si>
    <t>краска</t>
  </si>
  <si>
    <t>840р</t>
  </si>
  <si>
    <t>покраска лавочек</t>
  </si>
  <si>
    <t>изготовление колена+установка</t>
  </si>
  <si>
    <t>210р</t>
  </si>
  <si>
    <t>изготовление ключа</t>
  </si>
  <si>
    <t>Смена стартера ЛДС</t>
  </si>
  <si>
    <t>100шт</t>
  </si>
  <si>
    <t>Гидравлическое испытание трубопроводов систем отопления диаметром: до 100мм</t>
  </si>
  <si>
    <t>100м тр-да</t>
  </si>
  <si>
    <t>Смена ламп накаливания</t>
  </si>
  <si>
    <t>Смена ламп: люминесцентных</t>
  </si>
  <si>
    <t>Выкашивание газонов</t>
  </si>
  <si>
    <t>100м2</t>
  </si>
  <si>
    <t>6239р</t>
  </si>
  <si>
    <t>дезинсекция</t>
  </si>
  <si>
    <t>1 подъезд 2 этаж</t>
  </si>
  <si>
    <t>Смена ламп: люминисцентных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</si>
</sst>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0.000"/>
    <numFmt numFmtId="167" formatCode="#,##0.0_р_."/>
    <numFmt numFmtId="168" formatCode="#,##0_р_."/>
    <numFmt numFmtId="169" formatCode="_-* #,##0.000_р_._-;\-* #,##0.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#,##0.0000_р_."/>
    <numFmt numFmtId="173" formatCode="#,##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C99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left"/>
    </xf>
    <xf numFmtId="164" fontId="1" fillId="0" borderId="12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64" fontId="2" fillId="32" borderId="11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2" fillId="2" borderId="11" xfId="0" applyFont="1" applyFill="1" applyBorder="1" applyAlignment="1">
      <alignment/>
    </xf>
    <xf numFmtId="164" fontId="2" fillId="4" borderId="11" xfId="0" applyNumberFormat="1" applyFont="1" applyFill="1" applyBorder="1" applyAlignment="1">
      <alignment/>
    </xf>
    <xf numFmtId="164" fontId="2" fillId="4" borderId="11" xfId="0" applyNumberFormat="1" applyFont="1" applyFill="1" applyBorder="1" applyAlignment="1">
      <alignment/>
    </xf>
    <xf numFmtId="164" fontId="2" fillId="32" borderId="11" xfId="0" applyNumberFormat="1" applyFont="1" applyFill="1" applyBorder="1" applyAlignment="1">
      <alignment/>
    </xf>
    <xf numFmtId="2" fontId="2" fillId="32" borderId="11" xfId="0" applyNumberFormat="1" applyFont="1" applyFill="1" applyBorder="1" applyAlignment="1">
      <alignment/>
    </xf>
    <xf numFmtId="0" fontId="0" fillId="5" borderId="12" xfId="0" applyFill="1" applyBorder="1" applyAlignment="1">
      <alignment/>
    </xf>
    <xf numFmtId="164" fontId="1" fillId="5" borderId="12" xfId="0" applyNumberFormat="1" applyFont="1" applyFill="1" applyBorder="1" applyAlignment="1">
      <alignment/>
    </xf>
    <xf numFmtId="2" fontId="1" fillId="5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164" fontId="1" fillId="0" borderId="16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2" fontId="5" fillId="0" borderId="13" xfId="0" applyNumberFormat="1" applyFont="1" applyBorder="1" applyAlignment="1">
      <alignment/>
    </xf>
    <xf numFmtId="4" fontId="44" fillId="0" borderId="0" xfId="0" applyNumberFormat="1" applyFont="1" applyAlignment="1">
      <alignment/>
    </xf>
    <xf numFmtId="0" fontId="1" fillId="0" borderId="17" xfId="0" applyFont="1" applyBorder="1" applyAlignment="1">
      <alignment horizontal="center"/>
    </xf>
    <xf numFmtId="0" fontId="5" fillId="33" borderId="0" xfId="0" applyFont="1" applyFill="1" applyAlignment="1">
      <alignment/>
    </xf>
    <xf numFmtId="167" fontId="0" fillId="0" borderId="12" xfId="0" applyNumberFormat="1" applyBorder="1" applyAlignment="1">
      <alignment horizontal="right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6" borderId="0" xfId="0" applyFont="1" applyFill="1" applyAlignment="1">
      <alignment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 vertical="top" wrapText="1"/>
    </xf>
    <xf numFmtId="2" fontId="5" fillId="6" borderId="2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2" fontId="1" fillId="0" borderId="23" xfId="0" applyNumberFormat="1" applyFont="1" applyBorder="1" applyAlignment="1">
      <alignment horizontal="center" vertical="top" wrapText="1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21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7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4:Q51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3.125" style="0" customWidth="1"/>
    <col min="2" max="2" width="2.00390625" style="0" customWidth="1"/>
    <col min="3" max="3" width="1.12109375" style="0" customWidth="1"/>
    <col min="4" max="4" width="10.125" style="0" customWidth="1"/>
    <col min="5" max="5" width="10.375" style="0" customWidth="1"/>
    <col min="6" max="6" width="9.875" style="0" customWidth="1"/>
    <col min="8" max="8" width="9.375" style="0" customWidth="1"/>
    <col min="12" max="12" width="9.875" style="0" customWidth="1"/>
    <col min="15" max="16" width="10.125" style="0" customWidth="1"/>
    <col min="17" max="17" width="11.75390625" style="0" customWidth="1"/>
  </cols>
  <sheetData>
    <row r="4" spans="1:16" ht="12.75">
      <c r="A4" s="68" t="s">
        <v>25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7" ht="40.5" customHeight="1">
      <c r="A5" s="4"/>
      <c r="B5" s="5" t="s">
        <v>4</v>
      </c>
      <c r="C5" s="6" t="s">
        <v>5</v>
      </c>
      <c r="D5" s="69" t="s">
        <v>3</v>
      </c>
      <c r="E5" s="69"/>
      <c r="F5" s="69"/>
      <c r="G5" s="70" t="s">
        <v>26</v>
      </c>
      <c r="H5" s="44" t="s">
        <v>27</v>
      </c>
      <c r="I5" s="44" t="s">
        <v>28</v>
      </c>
      <c r="J5" s="44" t="s">
        <v>29</v>
      </c>
      <c r="K5" s="69" t="s">
        <v>7</v>
      </c>
      <c r="L5" s="69"/>
      <c r="M5" s="69"/>
      <c r="N5" s="69"/>
      <c r="O5" s="46" t="s">
        <v>34</v>
      </c>
      <c r="P5" s="49" t="s">
        <v>35</v>
      </c>
      <c r="Q5" s="18" t="s">
        <v>12</v>
      </c>
    </row>
    <row r="6" spans="1:17" ht="42.75" customHeight="1" thickBot="1">
      <c r="A6" s="4"/>
      <c r="B6" s="7"/>
      <c r="C6" s="8" t="s">
        <v>6</v>
      </c>
      <c r="D6" s="1" t="s">
        <v>8</v>
      </c>
      <c r="E6" s="1" t="s">
        <v>9</v>
      </c>
      <c r="F6" s="1" t="s">
        <v>10</v>
      </c>
      <c r="G6" s="71"/>
      <c r="H6" s="58"/>
      <c r="I6" s="58"/>
      <c r="J6" s="58"/>
      <c r="K6" s="44" t="s">
        <v>30</v>
      </c>
      <c r="L6" s="44" t="s">
        <v>31</v>
      </c>
      <c r="M6" s="44" t="s">
        <v>32</v>
      </c>
      <c r="N6" s="44" t="s">
        <v>33</v>
      </c>
      <c r="O6" s="47"/>
      <c r="P6" s="50"/>
      <c r="Q6" s="19"/>
    </row>
    <row r="7" spans="1:17" ht="13.5" thickBot="1">
      <c r="A7" s="9"/>
      <c r="B7" s="10">
        <v>4336.73</v>
      </c>
      <c r="C7" s="11">
        <v>100</v>
      </c>
      <c r="D7" s="13"/>
      <c r="E7" s="14"/>
      <c r="F7" s="15">
        <v>0</v>
      </c>
      <c r="G7" s="72"/>
      <c r="H7" s="45"/>
      <c r="I7" s="45"/>
      <c r="J7" s="45"/>
      <c r="K7" s="45"/>
      <c r="L7" s="45"/>
      <c r="M7" s="45"/>
      <c r="N7" s="45"/>
      <c r="O7" s="48"/>
      <c r="P7" s="51"/>
      <c r="Q7" s="31">
        <v>0</v>
      </c>
    </row>
    <row r="8" spans="1:17" ht="12.75">
      <c r="A8" s="5" t="s">
        <v>0</v>
      </c>
      <c r="B8" s="16"/>
      <c r="C8" s="17"/>
      <c r="D8" s="22">
        <v>0</v>
      </c>
      <c r="E8" s="22">
        <v>0</v>
      </c>
      <c r="F8" s="23">
        <f aca="true" t="shared" si="0" ref="F8:F16">SUM(D8:E8)</f>
        <v>0</v>
      </c>
      <c r="G8" s="12">
        <f aca="true" t="shared" si="1" ref="G8:G16">SUM(F8*0.09)</f>
        <v>0</v>
      </c>
      <c r="H8" s="12">
        <v>4336.73</v>
      </c>
      <c r="I8" s="24">
        <v>7080.08</v>
      </c>
      <c r="J8" s="24">
        <v>0</v>
      </c>
      <c r="K8" s="24">
        <v>6071.42</v>
      </c>
      <c r="L8" s="24">
        <f>3463.2+916</f>
        <v>4379.2</v>
      </c>
      <c r="M8" s="24">
        <v>0</v>
      </c>
      <c r="N8" s="25">
        <f aca="true" t="shared" si="2" ref="N8:N16">SUM(F8*0.15)</f>
        <v>0</v>
      </c>
      <c r="O8" s="12">
        <f aca="true" t="shared" si="3" ref="O8:O16">SUM(G8:N8)</f>
        <v>21867.43</v>
      </c>
      <c r="P8" s="32">
        <f aca="true" t="shared" si="4" ref="P8:P17">F8-O8</f>
        <v>-21867.43</v>
      </c>
      <c r="Q8" s="21">
        <v>0</v>
      </c>
    </row>
    <row r="9" spans="1:17" ht="12.75">
      <c r="A9" s="52" t="s">
        <v>1</v>
      </c>
      <c r="B9" s="53"/>
      <c r="C9" s="54"/>
      <c r="D9" s="22">
        <f>5334.4</f>
        <v>5334.4</v>
      </c>
      <c r="E9" s="22">
        <v>2001.07</v>
      </c>
      <c r="F9" s="23">
        <f t="shared" si="0"/>
        <v>7335.469999999999</v>
      </c>
      <c r="G9" s="12">
        <f t="shared" si="1"/>
        <v>660.1922999999999</v>
      </c>
      <c r="H9" s="12">
        <v>4336.73</v>
      </c>
      <c r="I9" s="24">
        <v>4011.8</v>
      </c>
      <c r="J9" s="24">
        <v>0</v>
      </c>
      <c r="K9" s="24">
        <v>6071.42</v>
      </c>
      <c r="L9" s="24">
        <f>2664+500+2040</f>
        <v>5204</v>
      </c>
      <c r="M9" s="24">
        <v>0</v>
      </c>
      <c r="N9" s="25">
        <f t="shared" si="2"/>
        <v>1100.3204999999998</v>
      </c>
      <c r="O9" s="12">
        <f t="shared" si="3"/>
        <v>21384.4628</v>
      </c>
      <c r="P9" s="32">
        <f t="shared" si="4"/>
        <v>-14048.992800000002</v>
      </c>
      <c r="Q9" s="21">
        <v>0</v>
      </c>
    </row>
    <row r="10" spans="1:17" ht="12.75">
      <c r="A10" s="52" t="s">
        <v>2</v>
      </c>
      <c r="B10" s="53"/>
      <c r="C10" s="54"/>
      <c r="D10" s="22">
        <f>4859.2+2729.5</f>
        <v>7588.7</v>
      </c>
      <c r="E10" s="22">
        <f>1822+1023.3</f>
        <v>2845.3</v>
      </c>
      <c r="F10" s="23">
        <f t="shared" si="0"/>
        <v>10434</v>
      </c>
      <c r="G10" s="12">
        <f t="shared" si="1"/>
        <v>939.06</v>
      </c>
      <c r="H10" s="12">
        <v>4336.73</v>
      </c>
      <c r="I10" s="24">
        <v>7080.08</v>
      </c>
      <c r="J10" s="24">
        <v>0</v>
      </c>
      <c r="K10" s="24">
        <v>6071.42</v>
      </c>
      <c r="L10" s="24">
        <f>2664+210</f>
        <v>2874</v>
      </c>
      <c r="M10" s="24">
        <v>0</v>
      </c>
      <c r="N10" s="25">
        <f t="shared" si="2"/>
        <v>1565.1</v>
      </c>
      <c r="O10" s="12">
        <f t="shared" si="3"/>
        <v>22866.39</v>
      </c>
      <c r="P10" s="32">
        <f t="shared" si="4"/>
        <v>-12432.39</v>
      </c>
      <c r="Q10" s="21">
        <v>0</v>
      </c>
    </row>
    <row r="11" spans="1:17" ht="12.75">
      <c r="A11" s="52" t="s">
        <v>19</v>
      </c>
      <c r="B11" s="53"/>
      <c r="C11" s="38"/>
      <c r="D11" s="22">
        <f>7346.4+5351.94</f>
        <v>12698.34</v>
      </c>
      <c r="E11" s="22">
        <f>3218.83+2006.7</f>
        <v>5225.53</v>
      </c>
      <c r="F11" s="23">
        <f t="shared" si="0"/>
        <v>17923.87</v>
      </c>
      <c r="G11" s="12">
        <f t="shared" si="1"/>
        <v>1613.1482999999998</v>
      </c>
      <c r="H11" s="12">
        <v>4336.73</v>
      </c>
      <c r="I11" s="24">
        <v>7080.08</v>
      </c>
      <c r="J11" s="24">
        <f>642+11194</f>
        <v>11836</v>
      </c>
      <c r="K11" s="24">
        <v>6071.42</v>
      </c>
      <c r="L11" s="24">
        <v>2664</v>
      </c>
      <c r="M11" s="24">
        <v>0</v>
      </c>
      <c r="N11" s="25">
        <f t="shared" si="2"/>
        <v>2688.5804999999996</v>
      </c>
      <c r="O11" s="12">
        <f t="shared" si="3"/>
        <v>36289.95879999999</v>
      </c>
      <c r="P11" s="32">
        <f t="shared" si="4"/>
        <v>-18366.088799999994</v>
      </c>
      <c r="Q11" s="21">
        <v>0</v>
      </c>
    </row>
    <row r="12" spans="1:17" ht="12.75">
      <c r="A12" s="52" t="s">
        <v>18</v>
      </c>
      <c r="B12" s="53"/>
      <c r="C12" s="38"/>
      <c r="D12" s="22">
        <f>7323.2+5282.36</f>
        <v>12605.56</v>
      </c>
      <c r="E12" s="22">
        <f>2746.46+1980.9</f>
        <v>4727.360000000001</v>
      </c>
      <c r="F12" s="23">
        <f t="shared" si="0"/>
        <v>17332.92</v>
      </c>
      <c r="G12" s="12">
        <f t="shared" si="1"/>
        <v>1559.9627999999998</v>
      </c>
      <c r="H12" s="12">
        <v>4336.73</v>
      </c>
      <c r="I12" s="24">
        <v>7080.08</v>
      </c>
      <c r="J12" s="24">
        <v>0</v>
      </c>
      <c r="K12" s="24">
        <v>6071.42</v>
      </c>
      <c r="L12" s="24">
        <v>2664</v>
      </c>
      <c r="M12" s="24">
        <v>0</v>
      </c>
      <c r="N12" s="25">
        <f t="shared" si="2"/>
        <v>2599.9379999999996</v>
      </c>
      <c r="O12" s="12">
        <f t="shared" si="3"/>
        <v>24312.130799999995</v>
      </c>
      <c r="P12" s="32">
        <f t="shared" si="4"/>
        <v>-6979.210799999997</v>
      </c>
      <c r="Q12" s="21">
        <v>0</v>
      </c>
    </row>
    <row r="13" spans="1:17" ht="12.75">
      <c r="A13" s="52" t="s">
        <v>20</v>
      </c>
      <c r="B13" s="53"/>
      <c r="C13" s="54"/>
      <c r="D13" s="22">
        <f>10604+6349.79</f>
        <v>16953.79</v>
      </c>
      <c r="E13" s="22">
        <f>3512.1+2380.84</f>
        <v>5892.9400000000005</v>
      </c>
      <c r="F13" s="23">
        <f t="shared" si="0"/>
        <v>22846.730000000003</v>
      </c>
      <c r="G13" s="12">
        <f t="shared" si="1"/>
        <v>2056.2057000000004</v>
      </c>
      <c r="H13" s="12">
        <v>4336.73</v>
      </c>
      <c r="I13" s="24">
        <v>7080.08</v>
      </c>
      <c r="J13" s="24">
        <f>951+1404</f>
        <v>2355</v>
      </c>
      <c r="K13" s="24">
        <v>6071.42</v>
      </c>
      <c r="L13" s="24">
        <f>2970.36+6239</f>
        <v>9209.36</v>
      </c>
      <c r="M13" s="24">
        <v>0</v>
      </c>
      <c r="N13" s="25">
        <f t="shared" si="2"/>
        <v>3427.0095000000006</v>
      </c>
      <c r="O13" s="12">
        <f t="shared" si="3"/>
        <v>34535.8052</v>
      </c>
      <c r="P13" s="32">
        <f t="shared" si="4"/>
        <v>-11689.0752</v>
      </c>
      <c r="Q13" s="21">
        <v>0</v>
      </c>
    </row>
    <row r="14" spans="1:17" ht="12.75">
      <c r="A14" s="52" t="s">
        <v>21</v>
      </c>
      <c r="B14" s="53"/>
      <c r="C14" s="54"/>
      <c r="D14" s="22">
        <f>7900.2+5996.86</f>
        <v>13897.06</v>
      </c>
      <c r="E14" s="22">
        <f>2962.5+1287.9</f>
        <v>4250.4</v>
      </c>
      <c r="F14" s="23">
        <f t="shared" si="0"/>
        <v>18147.46</v>
      </c>
      <c r="G14" s="12">
        <f t="shared" si="1"/>
        <v>1633.2713999999999</v>
      </c>
      <c r="H14" s="12">
        <v>4336.73</v>
      </c>
      <c r="I14" s="24">
        <v>7080.08</v>
      </c>
      <c r="J14" s="24">
        <v>0</v>
      </c>
      <c r="K14" s="24">
        <v>6071.42</v>
      </c>
      <c r="L14" s="24">
        <v>2970.36</v>
      </c>
      <c r="M14" s="24">
        <v>0</v>
      </c>
      <c r="N14" s="25">
        <f t="shared" si="2"/>
        <v>2722.1189999999997</v>
      </c>
      <c r="O14" s="12">
        <f t="shared" si="3"/>
        <v>24813.9804</v>
      </c>
      <c r="P14" s="32">
        <f t="shared" si="4"/>
        <v>-6666.520400000001</v>
      </c>
      <c r="Q14" s="21">
        <v>0</v>
      </c>
    </row>
    <row r="15" spans="1:17" ht="12.75">
      <c r="A15" s="52" t="s">
        <v>22</v>
      </c>
      <c r="B15" s="53"/>
      <c r="C15" s="54"/>
      <c r="D15" s="22">
        <f>6669.4+3578.83</f>
        <v>10248.23</v>
      </c>
      <c r="E15" s="22">
        <f>2547.88+1341.9</f>
        <v>3889.78</v>
      </c>
      <c r="F15" s="23">
        <f t="shared" si="0"/>
        <v>14138.01</v>
      </c>
      <c r="G15" s="12">
        <f t="shared" si="1"/>
        <v>1272.4209</v>
      </c>
      <c r="H15" s="12">
        <v>4336.73</v>
      </c>
      <c r="I15" s="24">
        <v>7080.08</v>
      </c>
      <c r="J15" s="24">
        <v>852</v>
      </c>
      <c r="K15" s="24">
        <v>6071.42</v>
      </c>
      <c r="L15" s="24">
        <v>2970.36</v>
      </c>
      <c r="M15" s="24">
        <v>0</v>
      </c>
      <c r="N15" s="25">
        <f t="shared" si="2"/>
        <v>2120.7015</v>
      </c>
      <c r="O15" s="12">
        <f t="shared" si="3"/>
        <v>24703.7124</v>
      </c>
      <c r="P15" s="32">
        <f t="shared" si="4"/>
        <v>-10565.7024</v>
      </c>
      <c r="Q15" s="21">
        <v>0</v>
      </c>
    </row>
    <row r="16" spans="1:17" ht="12.75">
      <c r="A16" s="60" t="s">
        <v>23</v>
      </c>
      <c r="B16" s="61"/>
      <c r="C16" s="62"/>
      <c r="D16" s="22">
        <f>7854+4369.31</f>
        <v>12223.310000000001</v>
      </c>
      <c r="E16" s="22">
        <f>2676.07+1638</f>
        <v>4314.07</v>
      </c>
      <c r="F16" s="23">
        <f t="shared" si="0"/>
        <v>16537.38</v>
      </c>
      <c r="G16" s="12">
        <f t="shared" si="1"/>
        <v>1488.3642</v>
      </c>
      <c r="H16" s="12">
        <v>4336.73</v>
      </c>
      <c r="I16" s="24">
        <v>7080.08</v>
      </c>
      <c r="J16" s="24">
        <v>852</v>
      </c>
      <c r="K16" s="24">
        <v>6071.42</v>
      </c>
      <c r="L16" s="24">
        <v>2970.36</v>
      </c>
      <c r="M16" s="24">
        <v>0</v>
      </c>
      <c r="N16" s="25">
        <f t="shared" si="2"/>
        <v>2480.607</v>
      </c>
      <c r="O16" s="12">
        <f t="shared" si="3"/>
        <v>25279.5612</v>
      </c>
      <c r="P16" s="32">
        <f t="shared" si="4"/>
        <v>-8742.181199999999</v>
      </c>
      <c r="Q16" s="21">
        <v>0</v>
      </c>
    </row>
    <row r="17" spans="1:17" ht="12.75">
      <c r="A17" s="26" t="s">
        <v>10</v>
      </c>
      <c r="B17" s="26"/>
      <c r="C17" s="26"/>
      <c r="D17" s="27">
        <f>SUM(D8:D16)</f>
        <v>91549.39</v>
      </c>
      <c r="E17" s="27">
        <f>SUM(E8:E16)</f>
        <v>33146.45</v>
      </c>
      <c r="F17" s="27">
        <f>SUM(F7:F16)</f>
        <v>124695.83999999998</v>
      </c>
      <c r="G17" s="27">
        <f aca="true" t="shared" si="5" ref="G17:O17">SUM(G8:G16)</f>
        <v>11222.6256</v>
      </c>
      <c r="H17" s="27">
        <f t="shared" si="5"/>
        <v>39030.56999999999</v>
      </c>
      <c r="I17" s="27">
        <f t="shared" si="5"/>
        <v>60652.44000000001</v>
      </c>
      <c r="J17" s="27">
        <f t="shared" si="5"/>
        <v>15895</v>
      </c>
      <c r="K17" s="27">
        <f t="shared" si="5"/>
        <v>54642.77999999999</v>
      </c>
      <c r="L17" s="27">
        <f t="shared" si="5"/>
        <v>35905.64</v>
      </c>
      <c r="M17" s="27">
        <f t="shared" si="5"/>
        <v>0</v>
      </c>
      <c r="N17" s="28">
        <f t="shared" si="5"/>
        <v>18704.375999999997</v>
      </c>
      <c r="O17" s="27">
        <f t="shared" si="5"/>
        <v>236053.43159999998</v>
      </c>
      <c r="P17" s="36">
        <f t="shared" si="4"/>
        <v>-111357.5916</v>
      </c>
      <c r="Q17" s="29">
        <f>SUM(Q7:Q8)</f>
        <v>0</v>
      </c>
    </row>
    <row r="18" ht="12.75">
      <c r="Q18" s="33">
        <f>Q17*0.91</f>
        <v>0</v>
      </c>
    </row>
    <row r="19" spans="4:17" ht="12.75">
      <c r="D19" t="s">
        <v>0</v>
      </c>
      <c r="E19" t="s">
        <v>36</v>
      </c>
      <c r="F19" t="s">
        <v>37</v>
      </c>
      <c r="I19" s="37"/>
      <c r="Q19" s="35"/>
    </row>
    <row r="20" spans="5:17" ht="12.75">
      <c r="E20" s="34" t="s">
        <v>38</v>
      </c>
      <c r="F20" t="s">
        <v>39</v>
      </c>
      <c r="Q20" s="35"/>
    </row>
    <row r="21" spans="4:17" ht="12.75">
      <c r="D21" t="s">
        <v>1</v>
      </c>
      <c r="E21" s="34" t="s">
        <v>41</v>
      </c>
      <c r="F21" t="s">
        <v>46</v>
      </c>
      <c r="Q21" s="35"/>
    </row>
    <row r="22" spans="5:17" ht="12.75">
      <c r="E22" t="s">
        <v>42</v>
      </c>
      <c r="F22" t="s">
        <v>43</v>
      </c>
      <c r="Q22" s="35"/>
    </row>
    <row r="23" spans="5:17" ht="12.75">
      <c r="E23" t="s">
        <v>44</v>
      </c>
      <c r="F23" t="s">
        <v>45</v>
      </c>
      <c r="Q23" s="35"/>
    </row>
    <row r="24" spans="4:17" ht="12.75">
      <c r="D24" t="s">
        <v>2</v>
      </c>
      <c r="E24" t="s">
        <v>47</v>
      </c>
      <c r="F24" t="s">
        <v>48</v>
      </c>
      <c r="Q24" s="35"/>
    </row>
    <row r="25" spans="4:17" ht="12.75">
      <c r="D25" t="s">
        <v>20</v>
      </c>
      <c r="E25" t="s">
        <v>57</v>
      </c>
      <c r="F25" t="s">
        <v>58</v>
      </c>
      <c r="Q25" s="35"/>
    </row>
    <row r="26" ht="12.75">
      <c r="Q26" s="35"/>
    </row>
    <row r="27" ht="12.75">
      <c r="Q27" s="35"/>
    </row>
    <row r="28" ht="12.75">
      <c r="Q28" s="34"/>
    </row>
    <row r="29" spans="5:17" ht="12.75">
      <c r="E29" s="3" t="s">
        <v>11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ht="12.75">
      <c r="O30" s="2"/>
    </row>
    <row r="34" spans="1:17" ht="12.75">
      <c r="A34" s="59" t="s">
        <v>40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12.75">
      <c r="A35" s="55" t="s">
        <v>13</v>
      </c>
      <c r="B35" s="56"/>
      <c r="C35" s="57"/>
      <c r="D35" s="55"/>
      <c r="E35" s="56"/>
      <c r="F35" s="56"/>
      <c r="G35" s="56"/>
      <c r="H35" s="56"/>
      <c r="I35" s="56"/>
      <c r="J35" s="56"/>
      <c r="K35" s="56"/>
      <c r="L35" s="56"/>
      <c r="M35" s="57"/>
      <c r="N35" s="20" t="s">
        <v>14</v>
      </c>
      <c r="O35" s="20" t="s">
        <v>15</v>
      </c>
      <c r="P35" s="63" t="s">
        <v>24</v>
      </c>
      <c r="Q35" s="64"/>
    </row>
    <row r="36" spans="1:17" ht="12.75">
      <c r="A36" s="65" t="s">
        <v>19</v>
      </c>
      <c r="B36" s="66"/>
      <c r="C36" s="67"/>
      <c r="D36" s="75" t="s">
        <v>49</v>
      </c>
      <c r="E36" s="76"/>
      <c r="F36" s="76"/>
      <c r="G36" s="76"/>
      <c r="H36" s="76"/>
      <c r="I36" s="76"/>
      <c r="J36" s="76"/>
      <c r="K36" s="76"/>
      <c r="L36" s="76"/>
      <c r="M36" s="77"/>
      <c r="N36" s="20" t="s">
        <v>50</v>
      </c>
      <c r="O36" s="30">
        <v>0.02</v>
      </c>
      <c r="P36" s="79"/>
      <c r="Q36" s="80"/>
    </row>
    <row r="37" spans="1:17" ht="12.75">
      <c r="A37" s="39" t="s">
        <v>16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 t="s">
        <v>17</v>
      </c>
      <c r="Q37" s="39">
        <v>0.642</v>
      </c>
    </row>
    <row r="38" spans="1:17" ht="12.75">
      <c r="A38" s="65" t="s">
        <v>19</v>
      </c>
      <c r="B38" s="66"/>
      <c r="C38" s="67"/>
      <c r="D38" s="75" t="s">
        <v>51</v>
      </c>
      <c r="E38" s="76"/>
      <c r="F38" s="76"/>
      <c r="G38" s="76"/>
      <c r="H38" s="76"/>
      <c r="I38" s="76"/>
      <c r="J38" s="76"/>
      <c r="K38" s="76"/>
      <c r="L38" s="76"/>
      <c r="M38" s="77"/>
      <c r="N38" s="20" t="s">
        <v>52</v>
      </c>
      <c r="O38" s="40">
        <v>3.8</v>
      </c>
      <c r="P38" s="79"/>
      <c r="Q38" s="80"/>
    </row>
    <row r="39" spans="1:17" ht="12.75">
      <c r="A39" s="39" t="s">
        <v>16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 t="s">
        <v>17</v>
      </c>
      <c r="Q39" s="39">
        <v>11.194</v>
      </c>
    </row>
    <row r="40" spans="1:17" ht="12.75">
      <c r="A40" s="65" t="s">
        <v>20</v>
      </c>
      <c r="B40" s="66"/>
      <c r="C40" s="67"/>
      <c r="D40" s="75" t="s">
        <v>53</v>
      </c>
      <c r="E40" s="76"/>
      <c r="F40" s="76"/>
      <c r="G40" s="76"/>
      <c r="H40" s="76"/>
      <c r="I40" s="76"/>
      <c r="J40" s="76"/>
      <c r="K40" s="76"/>
      <c r="L40" s="76"/>
      <c r="M40" s="77"/>
      <c r="N40" s="20" t="s">
        <v>50</v>
      </c>
      <c r="O40" s="30">
        <v>0.04</v>
      </c>
      <c r="P40" s="79"/>
      <c r="Q40" s="80"/>
    </row>
    <row r="41" spans="1:17" ht="12.75">
      <c r="A41" s="73"/>
      <c r="B41" s="73"/>
      <c r="C41" s="73"/>
      <c r="D41" s="74" t="s">
        <v>54</v>
      </c>
      <c r="E41" s="74"/>
      <c r="F41" s="74"/>
      <c r="G41" s="74"/>
      <c r="H41" s="74"/>
      <c r="I41" s="74"/>
      <c r="J41" s="74"/>
      <c r="K41" s="74"/>
      <c r="L41" s="74"/>
      <c r="M41" s="74"/>
      <c r="N41" s="20" t="s">
        <v>50</v>
      </c>
      <c r="O41" s="30">
        <v>0.02</v>
      </c>
      <c r="P41" s="78"/>
      <c r="Q41" s="78"/>
    </row>
    <row r="42" spans="1:17" ht="12.75">
      <c r="A42" s="73"/>
      <c r="B42" s="73"/>
      <c r="C42" s="73"/>
      <c r="D42" s="74" t="s">
        <v>49</v>
      </c>
      <c r="E42" s="74"/>
      <c r="F42" s="74"/>
      <c r="G42" s="74"/>
      <c r="H42" s="74"/>
      <c r="I42" s="74"/>
      <c r="J42" s="74"/>
      <c r="K42" s="74"/>
      <c r="L42" s="74"/>
      <c r="M42" s="74"/>
      <c r="N42" s="20" t="s">
        <v>50</v>
      </c>
      <c r="O42" s="30">
        <v>0.02</v>
      </c>
      <c r="P42" s="78"/>
      <c r="Q42" s="78"/>
    </row>
    <row r="43" spans="1:17" ht="12.75">
      <c r="A43" s="41" t="s">
        <v>16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 t="s">
        <v>17</v>
      </c>
      <c r="Q43" s="41">
        <v>0.951</v>
      </c>
    </row>
    <row r="44" spans="1:17" ht="12.75">
      <c r="A44" s="73" t="s">
        <v>20</v>
      </c>
      <c r="B44" s="73"/>
      <c r="C44" s="73"/>
      <c r="D44" s="74" t="s">
        <v>55</v>
      </c>
      <c r="E44" s="74"/>
      <c r="F44" s="74"/>
      <c r="G44" s="74"/>
      <c r="H44" s="74"/>
      <c r="I44" s="74"/>
      <c r="J44" s="74"/>
      <c r="K44" s="74"/>
      <c r="L44" s="74"/>
      <c r="M44" s="74"/>
      <c r="N44" s="20" t="s">
        <v>56</v>
      </c>
      <c r="O44" s="40">
        <v>6.1</v>
      </c>
      <c r="P44" s="78"/>
      <c r="Q44" s="78"/>
    </row>
    <row r="45" spans="1:17" ht="12.75">
      <c r="A45" s="41" t="s">
        <v>16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 t="s">
        <v>17</v>
      </c>
      <c r="Q45" s="41">
        <v>1.404</v>
      </c>
    </row>
    <row r="46" spans="1:17" ht="12.75">
      <c r="A46" s="73" t="s">
        <v>22</v>
      </c>
      <c r="B46" s="73"/>
      <c r="C46" s="73"/>
      <c r="D46" s="74" t="s">
        <v>54</v>
      </c>
      <c r="E46" s="74"/>
      <c r="F46" s="74"/>
      <c r="G46" s="74"/>
      <c r="H46" s="74"/>
      <c r="I46" s="74"/>
      <c r="J46" s="74"/>
      <c r="K46" s="74"/>
      <c r="L46" s="74"/>
      <c r="M46" s="74"/>
      <c r="N46" s="20" t="s">
        <v>50</v>
      </c>
      <c r="O46" s="30">
        <v>0.02</v>
      </c>
      <c r="P46" s="78"/>
      <c r="Q46" s="78"/>
    </row>
    <row r="47" spans="1:17" ht="12.75">
      <c r="A47" s="73"/>
      <c r="B47" s="73"/>
      <c r="C47" s="73"/>
      <c r="D47" s="74" t="s">
        <v>49</v>
      </c>
      <c r="E47" s="74"/>
      <c r="F47" s="74"/>
      <c r="G47" s="74"/>
      <c r="H47" s="74"/>
      <c r="I47" s="74"/>
      <c r="J47" s="74"/>
      <c r="K47" s="74"/>
      <c r="L47" s="74"/>
      <c r="M47" s="74"/>
      <c r="N47" s="20" t="s">
        <v>50</v>
      </c>
      <c r="O47" s="30">
        <v>0.02</v>
      </c>
      <c r="P47" s="78"/>
      <c r="Q47" s="78"/>
    </row>
    <row r="48" spans="1:17" ht="12.75">
      <c r="A48" s="42" t="s">
        <v>16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 t="s">
        <v>17</v>
      </c>
      <c r="Q48" s="42">
        <v>0.852</v>
      </c>
    </row>
    <row r="49" spans="1:17" ht="12.75">
      <c r="A49" s="73" t="s">
        <v>23</v>
      </c>
      <c r="B49" s="73"/>
      <c r="C49" s="73"/>
      <c r="D49" s="74" t="s">
        <v>60</v>
      </c>
      <c r="E49" s="74"/>
      <c r="F49" s="74"/>
      <c r="G49" s="74"/>
      <c r="H49" s="74"/>
      <c r="I49" s="74"/>
      <c r="J49" s="74"/>
      <c r="K49" s="74"/>
      <c r="L49" s="74"/>
      <c r="M49" s="74"/>
      <c r="N49" s="20" t="s">
        <v>50</v>
      </c>
      <c r="O49" s="30">
        <v>0.02</v>
      </c>
      <c r="P49" s="78" t="s">
        <v>59</v>
      </c>
      <c r="Q49" s="78"/>
    </row>
    <row r="50" spans="1:17" ht="12.75">
      <c r="A50" s="73"/>
      <c r="B50" s="73"/>
      <c r="C50" s="73"/>
      <c r="D50" s="74" t="s">
        <v>49</v>
      </c>
      <c r="E50" s="74"/>
      <c r="F50" s="74"/>
      <c r="G50" s="74"/>
      <c r="H50" s="74"/>
      <c r="I50" s="74"/>
      <c r="J50" s="74"/>
      <c r="K50" s="74"/>
      <c r="L50" s="74"/>
      <c r="M50" s="74"/>
      <c r="N50" s="20" t="s">
        <v>50</v>
      </c>
      <c r="O50" s="30">
        <v>0.02</v>
      </c>
      <c r="P50" s="78"/>
      <c r="Q50" s="78"/>
    </row>
    <row r="51" spans="1:17" ht="12.75">
      <c r="A51" s="43" t="s">
        <v>16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 t="s">
        <v>17</v>
      </c>
      <c r="Q51" s="43">
        <v>0.852</v>
      </c>
    </row>
  </sheetData>
  <sheetProtection/>
  <mergeCells count="55">
    <mergeCell ref="A49:C49"/>
    <mergeCell ref="D49:M49"/>
    <mergeCell ref="P49:Q49"/>
    <mergeCell ref="A50:C50"/>
    <mergeCell ref="D50:M50"/>
    <mergeCell ref="P50:Q50"/>
    <mergeCell ref="A47:C47"/>
    <mergeCell ref="D47:M47"/>
    <mergeCell ref="P47:Q47"/>
    <mergeCell ref="P36:Q36"/>
    <mergeCell ref="A35:C35"/>
    <mergeCell ref="D41:M41"/>
    <mergeCell ref="P41:Q41"/>
    <mergeCell ref="A46:C46"/>
    <mergeCell ref="D46:M46"/>
    <mergeCell ref="P46:Q46"/>
    <mergeCell ref="P44:Q44"/>
    <mergeCell ref="A38:C38"/>
    <mergeCell ref="D38:M38"/>
    <mergeCell ref="P38:Q38"/>
    <mergeCell ref="D40:M40"/>
    <mergeCell ref="P40:Q40"/>
    <mergeCell ref="A41:C41"/>
    <mergeCell ref="A42:C42"/>
    <mergeCell ref="D42:M42"/>
    <mergeCell ref="P42:Q42"/>
    <mergeCell ref="A11:B11"/>
    <mergeCell ref="A13:C13"/>
    <mergeCell ref="A9:C9"/>
    <mergeCell ref="I5:I7"/>
    <mergeCell ref="A14:C14"/>
    <mergeCell ref="A44:C44"/>
    <mergeCell ref="D44:M44"/>
    <mergeCell ref="D36:M36"/>
    <mergeCell ref="A40:C40"/>
    <mergeCell ref="P35:Q35"/>
    <mergeCell ref="A36:C36"/>
    <mergeCell ref="A4:P4"/>
    <mergeCell ref="D5:F5"/>
    <mergeCell ref="K5:N5"/>
    <mergeCell ref="G5:G7"/>
    <mergeCell ref="H5:H7"/>
    <mergeCell ref="A12:B12"/>
    <mergeCell ref="K6:K7"/>
    <mergeCell ref="A10:C10"/>
    <mergeCell ref="N6:N7"/>
    <mergeCell ref="O5:O7"/>
    <mergeCell ref="P5:P7"/>
    <mergeCell ref="A15:C15"/>
    <mergeCell ref="D35:M35"/>
    <mergeCell ref="L6:L7"/>
    <mergeCell ref="M6:M7"/>
    <mergeCell ref="J5:J7"/>
    <mergeCell ref="A34:Q34"/>
    <mergeCell ref="A16:C16"/>
  </mergeCells>
  <printOptions/>
  <pageMargins left="0.3229166666666667" right="0.1875" top="0.75" bottom="0.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2015-12-23T07:23:26Z</cp:lastPrinted>
  <dcterms:created xsi:type="dcterms:W3CDTF">2007-02-04T12:22:59Z</dcterms:created>
  <dcterms:modified xsi:type="dcterms:W3CDTF">2016-02-16T04:55:08Z</dcterms:modified>
  <cp:category/>
  <cp:version/>
  <cp:contentType/>
  <cp:contentStatus/>
</cp:coreProperties>
</file>