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/>
  </bookViews>
  <sheets>
    <sheet name="2016" sheetId="5" r:id="rId1"/>
  </sheets>
  <definedNames>
    <definedName name="_xlnm.Print_Area" localSheetId="0">'2016'!$A$4:$S$34</definedName>
  </definedNames>
  <calcPr calcId="145621"/>
</workbook>
</file>

<file path=xl/calcChain.xml><?xml version="1.0" encoding="utf-8"?>
<calcChain xmlns="http://schemas.openxmlformats.org/spreadsheetml/2006/main">
  <c r="B27" i="5" l="1"/>
  <c r="C27" i="5"/>
  <c r="E27" i="5"/>
  <c r="F27" i="5"/>
  <c r="G27" i="5"/>
  <c r="H27" i="5"/>
  <c r="J27" i="5"/>
  <c r="M27" i="5"/>
  <c r="O27" i="5"/>
  <c r="S27" i="5" s="1"/>
  <c r="R29" i="5"/>
  <c r="Q29" i="5"/>
  <c r="P29" i="5"/>
  <c r="N29" i="5"/>
  <c r="K29" i="5"/>
  <c r="I29" i="5"/>
  <c r="D29" i="5"/>
  <c r="B28" i="5"/>
  <c r="M26" i="5" l="1"/>
  <c r="J26" i="5"/>
  <c r="H26" i="5"/>
  <c r="G26" i="5"/>
  <c r="F26" i="5"/>
  <c r="C26" i="5"/>
  <c r="B26" i="5"/>
  <c r="E26" i="5" s="1"/>
  <c r="O26" i="5" l="1"/>
  <c r="S26" i="5" s="1"/>
  <c r="B25" i="5" l="1"/>
  <c r="C25" i="5"/>
  <c r="F25" i="5"/>
  <c r="G25" i="5"/>
  <c r="H25" i="5"/>
  <c r="J25" i="5"/>
  <c r="M25" i="5"/>
  <c r="O25" i="5" l="1"/>
  <c r="S25" i="5" s="1"/>
  <c r="E25" i="5"/>
  <c r="B24" i="5"/>
  <c r="C24" i="5"/>
  <c r="E24" i="5"/>
  <c r="F24" i="5"/>
  <c r="G24" i="5"/>
  <c r="H24" i="5"/>
  <c r="J24" i="5"/>
  <c r="M24" i="5"/>
  <c r="O24" i="5"/>
  <c r="S24" i="5" s="1"/>
  <c r="E28" i="5"/>
  <c r="B23" i="5"/>
  <c r="C23" i="5"/>
  <c r="F23" i="5"/>
  <c r="G23" i="5"/>
  <c r="H23" i="5"/>
  <c r="J23" i="5"/>
  <c r="M23" i="5"/>
  <c r="B22" i="5"/>
  <c r="C22" i="5"/>
  <c r="F22" i="5"/>
  <c r="G22" i="5"/>
  <c r="H22" i="5"/>
  <c r="J22" i="5"/>
  <c r="M22" i="5"/>
  <c r="F17" i="5"/>
  <c r="F18" i="5"/>
  <c r="F19" i="5"/>
  <c r="F20" i="5"/>
  <c r="F21" i="5"/>
  <c r="F16" i="5"/>
  <c r="B21" i="5"/>
  <c r="C21" i="5"/>
  <c r="G21" i="5"/>
  <c r="H21" i="5"/>
  <c r="J21" i="5"/>
  <c r="M21" i="5"/>
  <c r="B20" i="5"/>
  <c r="C20" i="5"/>
  <c r="G20" i="5"/>
  <c r="H20" i="5"/>
  <c r="J20" i="5"/>
  <c r="M20" i="5"/>
  <c r="H17" i="5"/>
  <c r="H18" i="5"/>
  <c r="H19" i="5"/>
  <c r="H16" i="5"/>
  <c r="P13" i="5"/>
  <c r="J17" i="5"/>
  <c r="J18" i="5"/>
  <c r="J19" i="5"/>
  <c r="J16" i="5"/>
  <c r="J29" i="5" s="1"/>
  <c r="G17" i="5"/>
  <c r="G18" i="5"/>
  <c r="G19" i="5"/>
  <c r="G16" i="5"/>
  <c r="G29" i="5" s="1"/>
  <c r="M17" i="5"/>
  <c r="M18" i="5"/>
  <c r="M19" i="5"/>
  <c r="M16" i="5"/>
  <c r="M29" i="5" s="1"/>
  <c r="B19" i="5"/>
  <c r="C19" i="5"/>
  <c r="O11" i="5"/>
  <c r="S11" i="5" s="1"/>
  <c r="Q13" i="5"/>
  <c r="N13" i="5"/>
  <c r="M13" i="5"/>
  <c r="J13" i="5"/>
  <c r="H13" i="5"/>
  <c r="G13" i="5"/>
  <c r="F13" i="5"/>
  <c r="O10" i="5"/>
  <c r="S10" i="5" s="1"/>
  <c r="C16" i="5"/>
  <c r="B16" i="5"/>
  <c r="C17" i="5"/>
  <c r="B17" i="5"/>
  <c r="C18" i="5"/>
  <c r="B18" i="5"/>
  <c r="E10" i="5"/>
  <c r="O48" i="5"/>
  <c r="Q47" i="5"/>
  <c r="Q46" i="5"/>
  <c r="Q45" i="5"/>
  <c r="Q44" i="5"/>
  <c r="Q43" i="5"/>
  <c r="Q42" i="5"/>
  <c r="Q41" i="5"/>
  <c r="Q48" i="5" s="1"/>
  <c r="Q40" i="5"/>
  <c r="R13" i="5"/>
  <c r="L13" i="5"/>
  <c r="K13" i="5"/>
  <c r="O13" i="5" s="1"/>
  <c r="S13" i="5" s="1"/>
  <c r="I13" i="5"/>
  <c r="E11" i="5"/>
  <c r="O18" i="5"/>
  <c r="S18" i="5" s="1"/>
  <c r="O20" i="5"/>
  <c r="S20" i="5" s="1"/>
  <c r="E21" i="5"/>
  <c r="E18" i="5"/>
  <c r="O22" i="5"/>
  <c r="S22" i="5" s="1"/>
  <c r="E16" i="5"/>
  <c r="B29" i="5" l="1"/>
  <c r="H29" i="5"/>
  <c r="F29" i="5"/>
  <c r="C29" i="5"/>
  <c r="E17" i="5"/>
  <c r="E19" i="5"/>
  <c r="E20" i="5"/>
  <c r="O16" i="5"/>
  <c r="O21" i="5"/>
  <c r="S21" i="5" s="1"/>
  <c r="O19" i="5"/>
  <c r="S19" i="5" s="1"/>
  <c r="O17" i="5"/>
  <c r="S17" i="5" s="1"/>
  <c r="E23" i="5"/>
  <c r="E22" i="5"/>
  <c r="O23" i="5"/>
  <c r="S23" i="5" s="1"/>
  <c r="E29" i="5" l="1"/>
  <c r="O29" i="5"/>
  <c r="S16" i="5"/>
  <c r="S29" i="5" s="1"/>
  <c r="R30" i="5" l="1"/>
</calcChain>
</file>

<file path=xl/comments1.xml><?xml version="1.0" encoding="utf-8"?>
<comments xmlns="http://schemas.openxmlformats.org/spreadsheetml/2006/main">
  <authors>
    <author>User</author>
  </authors>
  <commentList>
    <comment ref="N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покос-985р</t>
        </r>
      </text>
    </comment>
    <comment ref="N2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покос-985р</t>
        </r>
      </text>
    </comment>
    <comment ref="N2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тех.обслуживание ОДГО-1162,25р</t>
        </r>
      </text>
    </comment>
  </commentList>
</comments>
</file>

<file path=xl/sharedStrings.xml><?xml version="1.0" encoding="utf-8"?>
<sst xmlns="http://schemas.openxmlformats.org/spreadsheetml/2006/main" count="80" uniqueCount="71">
  <si>
    <t>Содержание</t>
  </si>
  <si>
    <t>ремонт</t>
  </si>
  <si>
    <t>Итого</t>
  </si>
  <si>
    <t>итого</t>
  </si>
  <si>
    <t>Наименование работ</t>
  </si>
  <si>
    <t>октябрь</t>
  </si>
  <si>
    <t>декабрь</t>
  </si>
  <si>
    <t>ИТОГО</t>
  </si>
  <si>
    <t>март</t>
  </si>
  <si>
    <t>май</t>
  </si>
  <si>
    <t>июнь</t>
  </si>
  <si>
    <t>июль</t>
  </si>
  <si>
    <t>август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</si>
  <si>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</si>
  <si>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</si>
  <si>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</si>
  <si>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</si>
  <si>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</si>
  <si>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</si>
  <si>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</si>
  <si>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</si>
  <si>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</si>
  <si>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</si>
  <si>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</si>
  <si>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</si>
  <si>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</si>
  <si>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</si>
  <si>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</si>
  <si>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</si>
  <si>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charset val="204"/>
      </rPr>
      <t>СОДЕРЖАНИ</t>
    </r>
    <r>
      <rPr>
        <sz val="8"/>
        <rFont val="Arial Cyr"/>
        <charset val="204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</si>
  <si>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</si>
  <si>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</si>
  <si>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</si>
  <si>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</si>
  <si>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</si>
  <si>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</si>
  <si>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</si>
  <si>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</si>
  <si>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</si>
  <si>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</si>
  <si>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</si>
  <si>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</si>
  <si>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</si>
  <si>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</si>
  <si>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</si>
  <si>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</si>
  <si>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</si>
  <si>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</si>
  <si>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</si>
  <si>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</si>
  <si>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</si>
  <si>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</si>
  <si>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</si>
  <si>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</si>
  <si>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</si>
  <si>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</si>
  <si>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</si>
  <si>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</si>
  <si>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</si>
  <si>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</si>
  <si>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</si>
  <si>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</si>
  <si>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</si>
  <si>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</si>
  <si>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</si>
  <si>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__Мельничная 6/1__на 2016год.</t>
  </si>
  <si>
    <t>985р</t>
  </si>
  <si>
    <t>покос</t>
  </si>
  <si>
    <t>покос (июль)</t>
  </si>
  <si>
    <t>1162,25р</t>
  </si>
  <si>
    <t>тех.обслуживание ОДГО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</si>
</sst>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8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164" fontId="3" fillId="2" borderId="5" xfId="0" applyNumberFormat="1" applyFont="1" applyFill="1" applyBorder="1"/>
    <xf numFmtId="2" fontId="0" fillId="0" borderId="5" xfId="0" applyNumberFormat="1" applyBorder="1"/>
    <xf numFmtId="0" fontId="0" fillId="0" borderId="5" xfId="0" applyBorder="1"/>
    <xf numFmtId="0" fontId="0" fillId="8" borderId="5" xfId="0" applyFill="1" applyBorder="1"/>
    <xf numFmtId="0" fontId="0" fillId="0" borderId="5" xfId="0" applyBorder="1" applyAlignment="1">
      <alignment horizontal="center"/>
    </xf>
    <xf numFmtId="0" fontId="1" fillId="9" borderId="9" xfId="0" applyFont="1" applyFill="1" applyBorder="1" applyAlignment="1"/>
    <xf numFmtId="0" fontId="1" fillId="9" borderId="9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left" vertical="top" textRotation="90" wrapText="1"/>
    </xf>
    <xf numFmtId="2" fontId="9" fillId="9" borderId="9" xfId="0" applyNumberFormat="1" applyFont="1" applyFill="1" applyBorder="1" applyAlignment="1"/>
    <xf numFmtId="2" fontId="7" fillId="0" borderId="4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2" fontId="9" fillId="0" borderId="4" xfId="0" applyNumberFormat="1" applyFont="1" applyBorder="1" applyAlignment="1">
      <alignment horizontal="left" wrapText="1"/>
    </xf>
    <xf numFmtId="2" fontId="7" fillId="0" borderId="4" xfId="0" applyNumberFormat="1" applyFont="1" applyBorder="1" applyAlignment="1">
      <alignment horizontal="center" vertical="top"/>
    </xf>
    <xf numFmtId="4" fontId="7" fillId="9" borderId="5" xfId="0" applyNumberFormat="1" applyFont="1" applyFill="1" applyBorder="1"/>
    <xf numFmtId="2" fontId="9" fillId="0" borderId="4" xfId="0" applyNumberFormat="1" applyFont="1" applyBorder="1" applyAlignment="1">
      <alignment horizontal="center" vertical="top" wrapText="1"/>
    </xf>
    <xf numFmtId="4" fontId="7" fillId="9" borderId="5" xfId="0" applyNumberFormat="1" applyFont="1" applyFill="1" applyBorder="1" applyAlignment="1">
      <alignment horizontal="center"/>
    </xf>
    <xf numFmtId="2" fontId="3" fillId="10" borderId="4" xfId="0" applyNumberFormat="1" applyFont="1" applyFill="1" applyBorder="1" applyAlignment="1">
      <alignment horizontal="center" vertical="top" wrapText="1"/>
    </xf>
    <xf numFmtId="4" fontId="3" fillId="9" borderId="5" xfId="0" applyNumberFormat="1" applyFont="1" applyFill="1" applyBorder="1"/>
    <xf numFmtId="2" fontId="1" fillId="11" borderId="2" xfId="0" applyNumberFormat="1" applyFont="1" applyFill="1" applyBorder="1" applyAlignment="1">
      <alignment horizontal="center" vertical="top" wrapText="1"/>
    </xf>
    <xf numFmtId="2" fontId="3" fillId="11" borderId="7" xfId="0" applyNumberFormat="1" applyFont="1" applyFill="1" applyBorder="1" applyAlignment="1">
      <alignment horizontal="center" vertical="top" wrapText="1"/>
    </xf>
    <xf numFmtId="2" fontId="3" fillId="11" borderId="11" xfId="0" applyNumberFormat="1" applyFont="1" applyFill="1" applyBorder="1" applyAlignment="1">
      <alignment horizontal="center" vertical="top" wrapText="1"/>
    </xf>
    <xf numFmtId="2" fontId="3" fillId="11" borderId="6" xfId="0" applyNumberFormat="1" applyFont="1" applyFill="1" applyBorder="1" applyAlignment="1">
      <alignment horizontal="center" vertical="top" wrapText="1"/>
    </xf>
    <xf numFmtId="17" fontId="7" fillId="3" borderId="5" xfId="0" applyNumberFormat="1" applyFont="1" applyFill="1" applyBorder="1" applyAlignment="1">
      <alignment horizontal="left"/>
    </xf>
    <xf numFmtId="164" fontId="3" fillId="11" borderId="5" xfId="0" applyNumberFormat="1" applyFont="1" applyFill="1" applyBorder="1"/>
    <xf numFmtId="164" fontId="3" fillId="11" borderId="4" xfId="0" applyNumberFormat="1" applyFont="1" applyFill="1" applyBorder="1"/>
    <xf numFmtId="164" fontId="3" fillId="10" borderId="5" xfId="0" applyNumberFormat="1" applyFont="1" applyFill="1" applyBorder="1"/>
    <xf numFmtId="4" fontId="3" fillId="11" borderId="5" xfId="0" applyNumberFormat="1" applyFont="1" applyFill="1" applyBorder="1"/>
    <xf numFmtId="17" fontId="7" fillId="6" borderId="5" xfId="0" applyNumberFormat="1" applyFont="1" applyFill="1" applyBorder="1" applyAlignment="1">
      <alignment horizontal="left" wrapText="1"/>
    </xf>
    <xf numFmtId="0" fontId="7" fillId="5" borderId="5" xfId="0" applyFont="1" applyFill="1" applyBorder="1"/>
    <xf numFmtId="164" fontId="3" fillId="5" borderId="5" xfId="0" applyNumberFormat="1" applyFont="1" applyFill="1" applyBorder="1"/>
    <xf numFmtId="4" fontId="9" fillId="5" borderId="5" xfId="0" applyNumberFormat="1" applyFont="1" applyFill="1" applyBorder="1"/>
    <xf numFmtId="0" fontId="0" fillId="9" borderId="5" xfId="0" applyFill="1" applyBorder="1"/>
    <xf numFmtId="0" fontId="0" fillId="9" borderId="2" xfId="0" applyFill="1" applyBorder="1"/>
    <xf numFmtId="0" fontId="0" fillId="0" borderId="2" xfId="0" applyBorder="1"/>
    <xf numFmtId="0" fontId="0" fillId="0" borderId="0" xfId="0" applyBorder="1" applyAlignment="1">
      <alignment horizontal="center"/>
    </xf>
    <xf numFmtId="2" fontId="0" fillId="0" borderId="6" xfId="0" applyNumberFormat="1" applyBorder="1"/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/>
    <xf numFmtId="0" fontId="4" fillId="0" borderId="4" xfId="0" applyFont="1" applyBorder="1" applyAlignment="1">
      <alignment horizontal="left"/>
    </xf>
    <xf numFmtId="164" fontId="3" fillId="4" borderId="5" xfId="0" applyNumberFormat="1" applyFont="1" applyFill="1" applyBorder="1"/>
    <xf numFmtId="0" fontId="7" fillId="0" borderId="0" xfId="0" applyFont="1" applyFill="1" applyBorder="1"/>
    <xf numFmtId="164" fontId="3" fillId="0" borderId="0" xfId="0" applyNumberFormat="1" applyFont="1" applyFill="1" applyBorder="1"/>
    <xf numFmtId="4" fontId="9" fillId="0" borderId="0" xfId="0" applyNumberFormat="1" applyFont="1" applyFill="1" applyBorder="1"/>
    <xf numFmtId="164" fontId="10" fillId="0" borderId="0" xfId="0" applyNumberFormat="1" applyFont="1" applyFill="1" applyBorder="1"/>
    <xf numFmtId="0" fontId="4" fillId="0" borderId="0" xfId="0" applyFont="1"/>
    <xf numFmtId="2" fontId="3" fillId="0" borderId="4" xfId="0" applyNumberFormat="1" applyFont="1" applyFill="1" applyBorder="1" applyAlignment="1">
      <alignment horizontal="right" vertical="top" wrapText="1"/>
    </xf>
    <xf numFmtId="2" fontId="9" fillId="0" borderId="4" xfId="0" applyNumberFormat="1" applyFont="1" applyFill="1" applyBorder="1" applyAlignment="1">
      <alignment horizontal="right" vertical="top" wrapText="1"/>
    </xf>
    <xf numFmtId="2" fontId="9" fillId="0" borderId="5" xfId="0" applyNumberFormat="1" applyFont="1" applyFill="1" applyBorder="1" applyAlignment="1">
      <alignment vertical="top" wrapText="1"/>
    </xf>
    <xf numFmtId="2" fontId="9" fillId="0" borderId="4" xfId="0" applyNumberFormat="1" applyFont="1" applyFill="1" applyBorder="1" applyAlignment="1">
      <alignment horizontal="center" vertical="top" wrapText="1"/>
    </xf>
    <xf numFmtId="0" fontId="9" fillId="9" borderId="5" xfId="0" applyNumberFormat="1" applyFont="1" applyFill="1" applyBorder="1" applyAlignment="1"/>
    <xf numFmtId="0" fontId="9" fillId="9" borderId="5" xfId="0" applyNumberFormat="1" applyFont="1" applyFill="1" applyBorder="1" applyAlignment="1">
      <alignment wrapText="1"/>
    </xf>
    <xf numFmtId="164" fontId="13" fillId="5" borderId="5" xfId="0" applyNumberFormat="1" applyFont="1" applyFill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2" fontId="9" fillId="0" borderId="14" xfId="0" applyNumberFormat="1" applyFont="1" applyBorder="1" applyAlignment="1">
      <alignment horizontal="left" wrapText="1"/>
    </xf>
    <xf numFmtId="2" fontId="9" fillId="0" borderId="13" xfId="0" applyNumberFormat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left" textRotation="90" wrapText="1"/>
    </xf>
    <xf numFmtId="2" fontId="9" fillId="0" borderId="3" xfId="0" applyNumberFormat="1" applyFont="1" applyBorder="1" applyAlignment="1">
      <alignment horizontal="left" textRotation="90" wrapText="1"/>
    </xf>
    <xf numFmtId="2" fontId="9" fillId="0" borderId="4" xfId="0" applyNumberFormat="1" applyFont="1" applyBorder="1" applyAlignment="1">
      <alignment horizontal="left" textRotation="90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left" vertical="top" textRotation="90" wrapText="1"/>
    </xf>
    <xf numFmtId="2" fontId="3" fillId="0" borderId="4" xfId="0" applyNumberFormat="1" applyFont="1" applyBorder="1" applyAlignment="1">
      <alignment horizontal="left" vertical="top" textRotation="90" wrapText="1"/>
    </xf>
    <xf numFmtId="2" fontId="7" fillId="0" borderId="1" xfId="0" applyNumberFormat="1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wrapText="1"/>
    </xf>
    <xf numFmtId="0" fontId="1" fillId="10" borderId="7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0" fillId="0" borderId="4" xfId="0" applyBorder="1"/>
    <xf numFmtId="2" fontId="3" fillId="0" borderId="1" xfId="0" applyNumberFormat="1" applyFont="1" applyBorder="1" applyAlignment="1">
      <alignment horizontal="left" textRotation="90" wrapText="1"/>
    </xf>
    <xf numFmtId="0" fontId="0" fillId="0" borderId="4" xfId="0" applyBorder="1" applyAlignment="1">
      <alignment horizontal="left"/>
    </xf>
    <xf numFmtId="2" fontId="9" fillId="0" borderId="2" xfId="0" applyNumberFormat="1" applyFont="1" applyBorder="1" applyAlignment="1">
      <alignment horizontal="left"/>
    </xf>
    <xf numFmtId="2" fontId="9" fillId="0" borderId="6" xfId="0" applyNumberFormat="1" applyFont="1" applyBorder="1" applyAlignment="1">
      <alignment horizontal="left"/>
    </xf>
    <xf numFmtId="0" fontId="2" fillId="7" borderId="7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2" fontId="1" fillId="11" borderId="2" xfId="0" applyNumberFormat="1" applyFont="1" applyFill="1" applyBorder="1" applyAlignment="1">
      <alignment horizontal="center" vertical="top" wrapText="1"/>
    </xf>
    <xf numFmtId="2" fontId="3" fillId="11" borderId="7" xfId="0" applyNumberFormat="1" applyFont="1" applyFill="1" applyBorder="1" applyAlignment="1">
      <alignment horizontal="center" vertical="top" wrapText="1"/>
    </xf>
    <xf numFmtId="2" fontId="3" fillId="11" borderId="6" xfId="0" applyNumberFormat="1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8" borderId="2" xfId="0" applyFill="1" applyBorder="1" applyAlignment="1">
      <alignment horizontal="left" wrapText="1"/>
    </xf>
    <xf numFmtId="0" fontId="0" fillId="8" borderId="7" xfId="0" applyFill="1" applyBorder="1" applyAlignment="1">
      <alignment horizontal="left" wrapText="1"/>
    </xf>
    <xf numFmtId="0" fontId="0" fillId="8" borderId="6" xfId="0" applyFill="1" applyBorder="1" applyAlignment="1">
      <alignment horizontal="left" wrapText="1"/>
    </xf>
    <xf numFmtId="0" fontId="0" fillId="8" borderId="2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8" borderId="5" xfId="0" applyFill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7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5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4:S48"/>
  <sheetViews>
    <sheetView tabSelected="1" topLeftCell="A4" zoomScaleNormal="100" workbookViewId="0">
      <selection activeCell="J16" sqref="J16"/>
    </sheetView>
  </sheetViews>
  <sheetFormatPr defaultRowHeight="12.75" x14ac:dyDescent="0.2"/>
  <cols>
    <col min="1" max="1" width="4.85546875" customWidth="1"/>
    <col min="2" max="2" width="8.42578125" customWidth="1"/>
    <col min="4" max="4" width="5.28515625" customWidth="1"/>
    <col min="5" max="5" width="9.42578125" customWidth="1"/>
    <col min="9" max="9" width="7.140625" customWidth="1"/>
    <col min="11" max="11" width="7.5703125" customWidth="1"/>
    <col min="12" max="12" width="5.7109375" hidden="1" customWidth="1"/>
    <col min="14" max="14" width="8" customWidth="1"/>
    <col min="16" max="16" width="8" customWidth="1"/>
    <col min="17" max="17" width="8.5703125" customWidth="1"/>
    <col min="18" max="18" width="6.28515625" customWidth="1"/>
  </cols>
  <sheetData>
    <row r="4" spans="1:19" ht="15.75" x14ac:dyDescent="0.25">
      <c r="A4" s="56" t="s">
        <v>65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x14ac:dyDescent="0.2">
      <c r="A6" s="58"/>
      <c r="B6" s="59"/>
      <c r="C6" s="59"/>
      <c r="D6" s="59"/>
      <c r="E6" s="60"/>
      <c r="F6" s="61" t="s">
        <v>14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3"/>
    </row>
    <row r="7" spans="1:19" x14ac:dyDescent="0.2">
      <c r="A7" s="6"/>
      <c r="B7" s="62" t="s">
        <v>15</v>
      </c>
      <c r="C7" s="62"/>
      <c r="D7" s="62"/>
      <c r="E7" s="62"/>
      <c r="F7" s="63" t="s">
        <v>0</v>
      </c>
      <c r="G7" s="64"/>
      <c r="H7" s="64"/>
      <c r="I7" s="64"/>
      <c r="J7" s="64"/>
      <c r="K7" s="64"/>
      <c r="L7" s="64"/>
      <c r="M7" s="64"/>
      <c r="N7" s="64"/>
      <c r="O7" s="65"/>
      <c r="P7" s="66" t="s">
        <v>16</v>
      </c>
      <c r="Q7" s="67"/>
      <c r="R7" s="70" t="s">
        <v>17</v>
      </c>
      <c r="S7" s="73" t="s">
        <v>7</v>
      </c>
    </row>
    <row r="8" spans="1:19" x14ac:dyDescent="0.2">
      <c r="A8" s="7"/>
      <c r="B8" s="76" t="s">
        <v>18</v>
      </c>
      <c r="C8" s="76" t="s">
        <v>1</v>
      </c>
      <c r="D8" s="76" t="s">
        <v>19</v>
      </c>
      <c r="E8" s="80" t="s">
        <v>3</v>
      </c>
      <c r="F8" s="78" t="s">
        <v>20</v>
      </c>
      <c r="G8" s="78" t="s">
        <v>21</v>
      </c>
      <c r="H8" s="78" t="s">
        <v>22</v>
      </c>
      <c r="I8" s="78" t="s">
        <v>23</v>
      </c>
      <c r="J8" s="78" t="s">
        <v>24</v>
      </c>
      <c r="K8" s="78" t="s">
        <v>25</v>
      </c>
      <c r="L8" s="78" t="s">
        <v>26</v>
      </c>
      <c r="M8" s="78" t="s">
        <v>27</v>
      </c>
      <c r="N8" s="78" t="s">
        <v>28</v>
      </c>
      <c r="O8" s="92" t="s">
        <v>29</v>
      </c>
      <c r="P8" s="68"/>
      <c r="Q8" s="69"/>
      <c r="R8" s="71"/>
      <c r="S8" s="74"/>
    </row>
    <row r="9" spans="1:19" ht="129.75" x14ac:dyDescent="0.2">
      <c r="A9" s="9"/>
      <c r="B9" s="77"/>
      <c r="C9" s="77"/>
      <c r="D9" s="77"/>
      <c r="E9" s="81"/>
      <c r="F9" s="91"/>
      <c r="G9" s="79"/>
      <c r="H9" s="79"/>
      <c r="I9" s="79"/>
      <c r="J9" s="79"/>
      <c r="K9" s="79"/>
      <c r="L9" s="79"/>
      <c r="M9" s="79"/>
      <c r="N9" s="79"/>
      <c r="O9" s="93"/>
      <c r="P9" s="8" t="s">
        <v>30</v>
      </c>
      <c r="Q9" s="8" t="s">
        <v>31</v>
      </c>
      <c r="R9" s="72"/>
      <c r="S9" s="75"/>
    </row>
    <row r="10" spans="1:19" x14ac:dyDescent="0.2">
      <c r="A10" s="53">
        <v>2015</v>
      </c>
      <c r="B10" s="10">
        <v>7</v>
      </c>
      <c r="C10" s="10">
        <v>3</v>
      </c>
      <c r="D10" s="10">
        <v>0</v>
      </c>
      <c r="E10" s="11">
        <f>B10+C10+D10</f>
        <v>10</v>
      </c>
      <c r="F10" s="42">
        <v>0.92</v>
      </c>
      <c r="G10" s="13">
        <v>1.99</v>
      </c>
      <c r="H10" s="13">
        <v>1.4</v>
      </c>
      <c r="I10" s="13">
        <v>0</v>
      </c>
      <c r="J10" s="13">
        <v>2.17</v>
      </c>
      <c r="K10" s="13">
        <v>0</v>
      </c>
      <c r="L10" s="13">
        <v>0</v>
      </c>
      <c r="M10" s="13">
        <v>1.5</v>
      </c>
      <c r="N10" s="13">
        <v>0</v>
      </c>
      <c r="O10" s="14">
        <f>SUM(F10:N10)</f>
        <v>7.98</v>
      </c>
      <c r="P10" s="94">
        <v>7.37</v>
      </c>
      <c r="Q10" s="95"/>
      <c r="R10" s="15">
        <v>0.42</v>
      </c>
      <c r="S10" s="12">
        <f>SUM(O10:R10)</f>
        <v>15.770000000000001</v>
      </c>
    </row>
    <row r="11" spans="1:19" x14ac:dyDescent="0.2">
      <c r="A11" s="54">
        <v>2016</v>
      </c>
      <c r="B11" s="16">
        <v>7</v>
      </c>
      <c r="C11" s="16">
        <v>3</v>
      </c>
      <c r="D11" s="16">
        <v>0</v>
      </c>
      <c r="E11" s="17">
        <f>SUM(B11:D11)</f>
        <v>10</v>
      </c>
      <c r="F11" s="49">
        <v>0.9</v>
      </c>
      <c r="G11" s="49">
        <v>2</v>
      </c>
      <c r="H11" s="49">
        <v>1.4</v>
      </c>
      <c r="I11" s="49">
        <v>0</v>
      </c>
      <c r="J11" s="49">
        <v>1.2</v>
      </c>
      <c r="K11" s="49">
        <v>0</v>
      </c>
      <c r="L11" s="49">
        <v>0</v>
      </c>
      <c r="M11" s="49">
        <v>1.5</v>
      </c>
      <c r="N11" s="49">
        <v>0</v>
      </c>
      <c r="O11" s="50">
        <f>SUM(F11:N11)</f>
        <v>7</v>
      </c>
      <c r="P11" s="51">
        <v>1.5</v>
      </c>
      <c r="Q11" s="51">
        <v>1.5</v>
      </c>
      <c r="R11" s="52">
        <v>0</v>
      </c>
      <c r="S11" s="18">
        <f>O11+P11+Q11</f>
        <v>10</v>
      </c>
    </row>
    <row r="12" spans="1:19" ht="22.5" x14ac:dyDescent="0.2">
      <c r="A12" s="82" t="s">
        <v>32</v>
      </c>
      <c r="B12" s="82"/>
      <c r="C12" s="82"/>
      <c r="D12" s="82"/>
      <c r="E12" s="19">
        <v>1121.4000000000001</v>
      </c>
      <c r="F12" s="83" t="s">
        <v>33</v>
      </c>
      <c r="G12" s="84"/>
      <c r="H12" s="84"/>
      <c r="I12" s="84"/>
      <c r="J12" s="84"/>
      <c r="K12" s="84"/>
      <c r="L12" s="84"/>
      <c r="M12" s="84"/>
      <c r="N12" s="85"/>
      <c r="O12" s="18"/>
      <c r="P12" s="86" t="s">
        <v>34</v>
      </c>
      <c r="Q12" s="87"/>
      <c r="R12" s="18" t="s">
        <v>35</v>
      </c>
      <c r="S12" s="18"/>
    </row>
    <row r="13" spans="1:19" x14ac:dyDescent="0.2">
      <c r="A13" s="88" t="s">
        <v>36</v>
      </c>
      <c r="B13" s="89"/>
      <c r="C13" s="89"/>
      <c r="D13" s="89"/>
      <c r="E13" s="90"/>
      <c r="F13" s="20">
        <f>E12*F11</f>
        <v>1009.2600000000001</v>
      </c>
      <c r="G13" s="20">
        <f>E12*G11</f>
        <v>2242.8000000000002</v>
      </c>
      <c r="H13" s="20">
        <f>E12*H11</f>
        <v>1569.96</v>
      </c>
      <c r="I13" s="20">
        <f>SUM(I11*2487)</f>
        <v>0</v>
      </c>
      <c r="J13" s="20">
        <f>E12*J11</f>
        <v>1345.68</v>
      </c>
      <c r="K13" s="20">
        <f>SUM(K11*2487)</f>
        <v>0</v>
      </c>
      <c r="L13" s="20">
        <f>SUM(L11*2487)</f>
        <v>0</v>
      </c>
      <c r="M13" s="20">
        <f>E12*M11</f>
        <v>1682.1000000000001</v>
      </c>
      <c r="N13" s="20">
        <f>E12*N11</f>
        <v>0</v>
      </c>
      <c r="O13" s="20">
        <f>SUM(F13:N13)</f>
        <v>7849.8000000000011</v>
      </c>
      <c r="P13" s="20">
        <f>E12*P11</f>
        <v>1682.1000000000001</v>
      </c>
      <c r="Q13" s="20">
        <f>E12*Q11</f>
        <v>1682.1000000000001</v>
      </c>
      <c r="R13" s="20">
        <f>SUM(R11*2487)</f>
        <v>0</v>
      </c>
      <c r="S13" s="20">
        <f>O13+P13+Q13+R13</f>
        <v>11214.000000000002</v>
      </c>
    </row>
    <row r="14" spans="1:19" x14ac:dyDescent="0.2">
      <c r="A14" s="96" t="s">
        <v>37</v>
      </c>
      <c r="B14" s="96"/>
      <c r="C14" s="96"/>
      <c r="D14" s="96"/>
      <c r="E14" s="97"/>
      <c r="F14" s="98" t="s">
        <v>38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</row>
    <row r="15" spans="1:19" x14ac:dyDescent="0.2">
      <c r="A15" s="101" t="s">
        <v>39</v>
      </c>
      <c r="B15" s="101"/>
      <c r="C15" s="101"/>
      <c r="D15" s="102"/>
      <c r="E15" s="21">
        <v>-80291.91</v>
      </c>
      <c r="F15" s="22"/>
      <c r="G15" s="23"/>
      <c r="H15" s="2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</row>
    <row r="16" spans="1:19" x14ac:dyDescent="0.2">
      <c r="A16" s="26" t="s">
        <v>40</v>
      </c>
      <c r="B16" s="1">
        <f>4102.7+2520.48+410.9</f>
        <v>7034.08</v>
      </c>
      <c r="C16" s="1">
        <f>1758.3+1080.22+176.1</f>
        <v>3014.62</v>
      </c>
      <c r="D16" s="1">
        <v>0</v>
      </c>
      <c r="E16" s="1">
        <f t="shared" ref="E16:E27" si="0">B16+C16+D16</f>
        <v>10048.700000000001</v>
      </c>
      <c r="F16" s="27">
        <f t="shared" ref="F16:F27" si="1">1121.4*0.9</f>
        <v>1009.2600000000001</v>
      </c>
      <c r="G16" s="27">
        <f t="shared" ref="G16:G27" si="2">1121.4*2</f>
        <v>2242.8000000000002</v>
      </c>
      <c r="H16" s="28">
        <f t="shared" ref="H16:H27" si="3">1121.4*1.4</f>
        <v>1569.96</v>
      </c>
      <c r="I16" s="27">
        <v>0</v>
      </c>
      <c r="J16" s="27">
        <f t="shared" ref="J16:J27" si="4">1121.4*2.3</f>
        <v>2579.2199999999998</v>
      </c>
      <c r="K16" s="27">
        <v>0</v>
      </c>
      <c r="L16" s="27">
        <v>0</v>
      </c>
      <c r="M16" s="27">
        <f t="shared" ref="M16:M27" si="5">1121.4*1.5</f>
        <v>1682.1000000000001</v>
      </c>
      <c r="N16" s="27">
        <v>0</v>
      </c>
      <c r="O16" s="43">
        <f t="shared" ref="O16:O27" si="6">SUM(F16:N16)</f>
        <v>9083.34</v>
      </c>
      <c r="P16" s="29">
        <v>0</v>
      </c>
      <c r="Q16" s="29">
        <v>0</v>
      </c>
      <c r="R16" s="27">
        <v>0</v>
      </c>
      <c r="S16" s="30">
        <f t="shared" ref="S16:S27" si="7">O16+P16+Q16+R16</f>
        <v>9083.34</v>
      </c>
    </row>
    <row r="17" spans="1:19" x14ac:dyDescent="0.2">
      <c r="A17" s="26" t="s">
        <v>41</v>
      </c>
      <c r="B17" s="1">
        <f>1290.8+5854.62+816.9</f>
        <v>7962.32</v>
      </c>
      <c r="C17" s="1">
        <f>553.2+2373.68+350.1</f>
        <v>3276.98</v>
      </c>
      <c r="D17" s="1">
        <v>0</v>
      </c>
      <c r="E17" s="1">
        <f t="shared" si="0"/>
        <v>11239.3</v>
      </c>
      <c r="F17" s="27">
        <f t="shared" si="1"/>
        <v>1009.2600000000001</v>
      </c>
      <c r="G17" s="27">
        <f t="shared" si="2"/>
        <v>2242.8000000000002</v>
      </c>
      <c r="H17" s="28">
        <f t="shared" si="3"/>
        <v>1569.96</v>
      </c>
      <c r="I17" s="27">
        <v>0</v>
      </c>
      <c r="J17" s="27">
        <f t="shared" si="4"/>
        <v>2579.2199999999998</v>
      </c>
      <c r="K17" s="27">
        <v>0</v>
      </c>
      <c r="L17" s="27">
        <v>0</v>
      </c>
      <c r="M17" s="27">
        <f t="shared" si="5"/>
        <v>1682.1000000000001</v>
      </c>
      <c r="N17" s="27">
        <v>0</v>
      </c>
      <c r="O17" s="43">
        <f t="shared" si="6"/>
        <v>9083.34</v>
      </c>
      <c r="P17" s="29">
        <v>647</v>
      </c>
      <c r="Q17" s="29">
        <v>4198</v>
      </c>
      <c r="R17" s="27">
        <v>0</v>
      </c>
      <c r="S17" s="30">
        <f t="shared" si="7"/>
        <v>13928.34</v>
      </c>
    </row>
    <row r="18" spans="1:19" x14ac:dyDescent="0.2">
      <c r="A18" s="26" t="s">
        <v>8</v>
      </c>
      <c r="B18" s="1">
        <f>3238.62+3076.5+1222.9</f>
        <v>7538.02</v>
      </c>
      <c r="C18" s="1">
        <f>1388.1+1318.5+524.1</f>
        <v>3230.7</v>
      </c>
      <c r="D18" s="1">
        <v>0</v>
      </c>
      <c r="E18" s="1">
        <f t="shared" si="0"/>
        <v>10768.720000000001</v>
      </c>
      <c r="F18" s="27">
        <f t="shared" si="1"/>
        <v>1009.2600000000001</v>
      </c>
      <c r="G18" s="27">
        <f t="shared" si="2"/>
        <v>2242.8000000000002</v>
      </c>
      <c r="H18" s="28">
        <f t="shared" si="3"/>
        <v>1569.96</v>
      </c>
      <c r="I18" s="27">
        <v>0</v>
      </c>
      <c r="J18" s="27">
        <f t="shared" si="4"/>
        <v>2579.2199999999998</v>
      </c>
      <c r="K18" s="27">
        <v>0</v>
      </c>
      <c r="L18" s="27">
        <v>0</v>
      </c>
      <c r="M18" s="27">
        <f t="shared" si="5"/>
        <v>1682.1000000000001</v>
      </c>
      <c r="N18" s="27">
        <v>0</v>
      </c>
      <c r="O18" s="43">
        <f t="shared" si="6"/>
        <v>9083.34</v>
      </c>
      <c r="P18" s="29">
        <v>0</v>
      </c>
      <c r="Q18" s="29">
        <v>0</v>
      </c>
      <c r="R18" s="27">
        <v>0</v>
      </c>
      <c r="S18" s="30">
        <f t="shared" si="7"/>
        <v>9083.34</v>
      </c>
    </row>
    <row r="19" spans="1:19" x14ac:dyDescent="0.2">
      <c r="A19" s="26" t="s">
        <v>42</v>
      </c>
      <c r="B19" s="1">
        <f>2467.12+3898.3+816.9</f>
        <v>7182.32</v>
      </c>
      <c r="C19" s="1">
        <f>1281+1670.7+350.1</f>
        <v>3301.7999999999997</v>
      </c>
      <c r="D19" s="1">
        <v>0</v>
      </c>
      <c r="E19" s="1">
        <f t="shared" si="0"/>
        <v>10484.119999999999</v>
      </c>
      <c r="F19" s="27">
        <f t="shared" si="1"/>
        <v>1009.2600000000001</v>
      </c>
      <c r="G19" s="27">
        <f t="shared" si="2"/>
        <v>2242.8000000000002</v>
      </c>
      <c r="H19" s="28">
        <f t="shared" si="3"/>
        <v>1569.96</v>
      </c>
      <c r="I19" s="27">
        <v>0</v>
      </c>
      <c r="J19" s="27">
        <f t="shared" si="4"/>
        <v>2579.2199999999998</v>
      </c>
      <c r="K19" s="27">
        <v>0</v>
      </c>
      <c r="L19" s="27">
        <v>0</v>
      </c>
      <c r="M19" s="27">
        <f t="shared" si="5"/>
        <v>1682.1000000000001</v>
      </c>
      <c r="N19" s="27">
        <v>0</v>
      </c>
      <c r="O19" s="43">
        <f t="shared" si="6"/>
        <v>9083.34</v>
      </c>
      <c r="P19" s="29">
        <v>0</v>
      </c>
      <c r="Q19" s="29">
        <v>0</v>
      </c>
      <c r="R19" s="27">
        <v>0</v>
      </c>
      <c r="S19" s="30">
        <f t="shared" si="7"/>
        <v>9083.34</v>
      </c>
    </row>
    <row r="20" spans="1:19" x14ac:dyDescent="0.2">
      <c r="A20" s="26" t="s">
        <v>9</v>
      </c>
      <c r="B20" s="1">
        <f>3503.69+4277+816.9</f>
        <v>8597.59</v>
      </c>
      <c r="C20" s="1">
        <f>1277.7+1863+350.1</f>
        <v>3490.7999999999997</v>
      </c>
      <c r="D20" s="1">
        <v>0</v>
      </c>
      <c r="E20" s="1">
        <f t="shared" si="0"/>
        <v>12088.39</v>
      </c>
      <c r="F20" s="27">
        <f t="shared" si="1"/>
        <v>1009.2600000000001</v>
      </c>
      <c r="G20" s="27">
        <f t="shared" si="2"/>
        <v>2242.8000000000002</v>
      </c>
      <c r="H20" s="28">
        <f t="shared" si="3"/>
        <v>1569.96</v>
      </c>
      <c r="I20" s="27">
        <v>0</v>
      </c>
      <c r="J20" s="27">
        <f t="shared" si="4"/>
        <v>2579.2199999999998</v>
      </c>
      <c r="K20" s="27">
        <v>0</v>
      </c>
      <c r="L20" s="27">
        <v>0</v>
      </c>
      <c r="M20" s="27">
        <f t="shared" si="5"/>
        <v>1682.1000000000001</v>
      </c>
      <c r="N20" s="27">
        <v>985</v>
      </c>
      <c r="O20" s="43">
        <f t="shared" si="6"/>
        <v>10068.34</v>
      </c>
      <c r="P20" s="29">
        <v>0</v>
      </c>
      <c r="Q20" s="29">
        <v>0</v>
      </c>
      <c r="R20" s="27">
        <v>0</v>
      </c>
      <c r="S20" s="30">
        <f t="shared" si="7"/>
        <v>10068.34</v>
      </c>
    </row>
    <row r="21" spans="1:19" x14ac:dyDescent="0.2">
      <c r="A21" s="26" t="s">
        <v>10</v>
      </c>
      <c r="B21" s="1">
        <f>2136.87+3629.5+816.9</f>
        <v>6583.2699999999995</v>
      </c>
      <c r="C21" s="1">
        <f>915.9+1555.5+350.1</f>
        <v>2821.5</v>
      </c>
      <c r="D21" s="1">
        <v>0</v>
      </c>
      <c r="E21" s="1">
        <f t="shared" si="0"/>
        <v>9404.77</v>
      </c>
      <c r="F21" s="27">
        <f t="shared" si="1"/>
        <v>1009.2600000000001</v>
      </c>
      <c r="G21" s="27">
        <f t="shared" si="2"/>
        <v>2242.8000000000002</v>
      </c>
      <c r="H21" s="28">
        <f t="shared" si="3"/>
        <v>1569.96</v>
      </c>
      <c r="I21" s="27">
        <v>0</v>
      </c>
      <c r="J21" s="27">
        <f t="shared" si="4"/>
        <v>2579.2199999999998</v>
      </c>
      <c r="K21" s="27">
        <v>0</v>
      </c>
      <c r="L21" s="27">
        <v>0</v>
      </c>
      <c r="M21" s="27">
        <f t="shared" si="5"/>
        <v>1682.1000000000001</v>
      </c>
      <c r="N21" s="27">
        <v>0</v>
      </c>
      <c r="O21" s="43">
        <f t="shared" si="6"/>
        <v>9083.34</v>
      </c>
      <c r="P21" s="29">
        <v>0</v>
      </c>
      <c r="Q21" s="29">
        <v>7083</v>
      </c>
      <c r="R21" s="27">
        <v>0</v>
      </c>
      <c r="S21" s="30">
        <f t="shared" si="7"/>
        <v>16166.34</v>
      </c>
    </row>
    <row r="22" spans="1:19" x14ac:dyDescent="0.2">
      <c r="A22" s="26" t="s">
        <v>11</v>
      </c>
      <c r="B22" s="1">
        <f>2137.1+3340.4+410.9</f>
        <v>5888.4</v>
      </c>
      <c r="C22" s="1">
        <f>915.9+1431.6+176.1</f>
        <v>2523.6</v>
      </c>
      <c r="D22" s="1">
        <v>0</v>
      </c>
      <c r="E22" s="1">
        <f t="shared" si="0"/>
        <v>8412</v>
      </c>
      <c r="F22" s="27">
        <f t="shared" si="1"/>
        <v>1009.2600000000001</v>
      </c>
      <c r="G22" s="27">
        <f t="shared" si="2"/>
        <v>2242.8000000000002</v>
      </c>
      <c r="H22" s="28">
        <f t="shared" si="3"/>
        <v>1569.96</v>
      </c>
      <c r="I22" s="27">
        <v>0</v>
      </c>
      <c r="J22" s="27">
        <f t="shared" si="4"/>
        <v>2579.2199999999998</v>
      </c>
      <c r="K22" s="27">
        <v>0</v>
      </c>
      <c r="L22" s="27">
        <v>0</v>
      </c>
      <c r="M22" s="27">
        <f t="shared" si="5"/>
        <v>1682.1000000000001</v>
      </c>
      <c r="N22" s="27">
        <v>0</v>
      </c>
      <c r="O22" s="43">
        <f t="shared" si="6"/>
        <v>9083.34</v>
      </c>
      <c r="P22" s="29">
        <v>0</v>
      </c>
      <c r="Q22" s="29">
        <v>0</v>
      </c>
      <c r="R22" s="27">
        <v>0</v>
      </c>
      <c r="S22" s="30">
        <f t="shared" si="7"/>
        <v>9083.34</v>
      </c>
    </row>
    <row r="23" spans="1:19" x14ac:dyDescent="0.2">
      <c r="A23" s="26" t="s">
        <v>12</v>
      </c>
      <c r="B23" s="1">
        <f>2137.1+4856.3+1222.9</f>
        <v>8216.2999999999993</v>
      </c>
      <c r="C23" s="1">
        <f>915.9+2186.7+524.1</f>
        <v>3626.7</v>
      </c>
      <c r="D23" s="1">
        <v>0</v>
      </c>
      <c r="E23" s="1">
        <f t="shared" si="0"/>
        <v>11843</v>
      </c>
      <c r="F23" s="27">
        <f t="shared" si="1"/>
        <v>1009.2600000000001</v>
      </c>
      <c r="G23" s="27">
        <f t="shared" si="2"/>
        <v>2242.8000000000002</v>
      </c>
      <c r="H23" s="28">
        <f t="shared" si="3"/>
        <v>1569.96</v>
      </c>
      <c r="I23" s="27">
        <v>0</v>
      </c>
      <c r="J23" s="27">
        <f t="shared" si="4"/>
        <v>2579.2199999999998</v>
      </c>
      <c r="K23" s="27">
        <v>0</v>
      </c>
      <c r="L23" s="27">
        <v>0</v>
      </c>
      <c r="M23" s="27">
        <f t="shared" si="5"/>
        <v>1682.1000000000001</v>
      </c>
      <c r="N23" s="27">
        <v>985</v>
      </c>
      <c r="O23" s="43">
        <f t="shared" si="6"/>
        <v>10068.34</v>
      </c>
      <c r="P23" s="29">
        <v>4906</v>
      </c>
      <c r="Q23" s="29">
        <v>0</v>
      </c>
      <c r="R23" s="27">
        <v>0</v>
      </c>
      <c r="S23" s="30">
        <f t="shared" si="7"/>
        <v>14974.34</v>
      </c>
    </row>
    <row r="24" spans="1:19" x14ac:dyDescent="0.2">
      <c r="A24" s="26" t="s">
        <v>43</v>
      </c>
      <c r="B24" s="1">
        <f>3473+3741.5+816.9</f>
        <v>8031.4</v>
      </c>
      <c r="C24" s="1">
        <f>1374+1780.5+350.1</f>
        <v>3504.6</v>
      </c>
      <c r="D24" s="1">
        <v>0</v>
      </c>
      <c r="E24" s="1">
        <f t="shared" si="0"/>
        <v>11536</v>
      </c>
      <c r="F24" s="27">
        <f t="shared" si="1"/>
        <v>1009.2600000000001</v>
      </c>
      <c r="G24" s="27">
        <f t="shared" si="2"/>
        <v>2242.8000000000002</v>
      </c>
      <c r="H24" s="28">
        <f t="shared" si="3"/>
        <v>1569.96</v>
      </c>
      <c r="I24" s="27">
        <v>0</v>
      </c>
      <c r="J24" s="27">
        <f t="shared" si="4"/>
        <v>2579.2199999999998</v>
      </c>
      <c r="K24" s="27">
        <v>0</v>
      </c>
      <c r="L24" s="27"/>
      <c r="M24" s="27">
        <f t="shared" si="5"/>
        <v>1682.1000000000001</v>
      </c>
      <c r="N24" s="27">
        <v>0</v>
      </c>
      <c r="O24" s="43">
        <f t="shared" si="6"/>
        <v>9083.34</v>
      </c>
      <c r="P24" s="29">
        <v>0</v>
      </c>
      <c r="Q24" s="29">
        <v>0</v>
      </c>
      <c r="R24" s="27">
        <v>0</v>
      </c>
      <c r="S24" s="30">
        <f t="shared" si="7"/>
        <v>9083.34</v>
      </c>
    </row>
    <row r="25" spans="1:19" x14ac:dyDescent="0.2">
      <c r="A25" s="26" t="s">
        <v>44</v>
      </c>
      <c r="B25" s="1">
        <f>5373.4+3637.2+410.9</f>
        <v>9421.4999999999982</v>
      </c>
      <c r="C25" s="1">
        <f>2588.6+1558.8+176.1</f>
        <v>4323.5</v>
      </c>
      <c r="D25" s="1">
        <v>0</v>
      </c>
      <c r="E25" s="1">
        <f t="shared" si="0"/>
        <v>13744.999999999998</v>
      </c>
      <c r="F25" s="27">
        <f t="shared" si="1"/>
        <v>1009.2600000000001</v>
      </c>
      <c r="G25" s="27">
        <f t="shared" si="2"/>
        <v>2242.8000000000002</v>
      </c>
      <c r="H25" s="28">
        <f t="shared" si="3"/>
        <v>1569.96</v>
      </c>
      <c r="I25" s="27">
        <v>0</v>
      </c>
      <c r="J25" s="27">
        <f t="shared" si="4"/>
        <v>2579.2199999999998</v>
      </c>
      <c r="K25" s="27">
        <v>0</v>
      </c>
      <c r="L25" s="27"/>
      <c r="M25" s="27">
        <f t="shared" si="5"/>
        <v>1682.1000000000001</v>
      </c>
      <c r="N25" s="27">
        <v>1162.25</v>
      </c>
      <c r="O25" s="43">
        <f t="shared" si="6"/>
        <v>10245.59</v>
      </c>
      <c r="P25" s="29">
        <v>0</v>
      </c>
      <c r="Q25" s="29">
        <v>0</v>
      </c>
      <c r="R25" s="27">
        <v>0</v>
      </c>
      <c r="S25" s="30">
        <f t="shared" si="7"/>
        <v>10245.59</v>
      </c>
    </row>
    <row r="26" spans="1:19" x14ac:dyDescent="0.2">
      <c r="A26" s="26" t="s">
        <v>45</v>
      </c>
      <c r="B26" s="1">
        <f>2678.2+4459+410.27</f>
        <v>7547.4699999999993</v>
      </c>
      <c r="C26" s="1">
        <f>1147.8+1911+175.83</f>
        <v>3234.63</v>
      </c>
      <c r="D26" s="1">
        <v>0</v>
      </c>
      <c r="E26" s="1">
        <f t="shared" si="0"/>
        <v>10782.099999999999</v>
      </c>
      <c r="F26" s="27">
        <f t="shared" si="1"/>
        <v>1009.2600000000001</v>
      </c>
      <c r="G26" s="27">
        <f t="shared" si="2"/>
        <v>2242.8000000000002</v>
      </c>
      <c r="H26" s="28">
        <f t="shared" si="3"/>
        <v>1569.96</v>
      </c>
      <c r="I26" s="27">
        <v>0</v>
      </c>
      <c r="J26" s="27">
        <f t="shared" si="4"/>
        <v>2579.2199999999998</v>
      </c>
      <c r="K26" s="27">
        <v>0</v>
      </c>
      <c r="L26" s="27"/>
      <c r="M26" s="27">
        <f t="shared" si="5"/>
        <v>1682.1000000000001</v>
      </c>
      <c r="N26" s="27">
        <v>0</v>
      </c>
      <c r="O26" s="43">
        <f t="shared" si="6"/>
        <v>9083.34</v>
      </c>
      <c r="P26" s="29">
        <v>0</v>
      </c>
      <c r="Q26" s="29">
        <v>0</v>
      </c>
      <c r="R26" s="27">
        <v>0</v>
      </c>
      <c r="S26" s="30">
        <f t="shared" si="7"/>
        <v>9083.34</v>
      </c>
    </row>
    <row r="27" spans="1:19" x14ac:dyDescent="0.2">
      <c r="A27" s="26" t="s">
        <v>6</v>
      </c>
      <c r="B27" s="1">
        <f>4064.2+3487.4+2039.8</f>
        <v>9591.4</v>
      </c>
      <c r="C27" s="1">
        <f>1741.8+1494.6+700.2</f>
        <v>3936.5999999999995</v>
      </c>
      <c r="D27" s="1">
        <v>0</v>
      </c>
      <c r="E27" s="1">
        <f t="shared" si="0"/>
        <v>13528</v>
      </c>
      <c r="F27" s="27">
        <f t="shared" si="1"/>
        <v>1009.2600000000001</v>
      </c>
      <c r="G27" s="27">
        <f t="shared" si="2"/>
        <v>2242.8000000000002</v>
      </c>
      <c r="H27" s="28">
        <f t="shared" si="3"/>
        <v>1569.96</v>
      </c>
      <c r="I27" s="27">
        <v>0</v>
      </c>
      <c r="J27" s="27">
        <f t="shared" si="4"/>
        <v>2579.2199999999998</v>
      </c>
      <c r="K27" s="27">
        <v>0</v>
      </c>
      <c r="L27" s="27"/>
      <c r="M27" s="27">
        <f t="shared" si="5"/>
        <v>1682.1000000000001</v>
      </c>
      <c r="N27" s="27">
        <v>0</v>
      </c>
      <c r="O27" s="43">
        <f t="shared" si="6"/>
        <v>9083.34</v>
      </c>
      <c r="P27" s="29">
        <v>0</v>
      </c>
      <c r="Q27" s="29">
        <v>0</v>
      </c>
      <c r="R27" s="27">
        <v>0</v>
      </c>
      <c r="S27" s="30">
        <f t="shared" si="7"/>
        <v>9083.34</v>
      </c>
    </row>
    <row r="28" spans="1:19" ht="48" x14ac:dyDescent="0.2">
      <c r="A28" s="31" t="s">
        <v>46</v>
      </c>
      <c r="B28" s="1">
        <f>900+900+1800+1800</f>
        <v>5400</v>
      </c>
      <c r="C28" s="1">
        <v>0</v>
      </c>
      <c r="D28" s="1">
        <v>0</v>
      </c>
      <c r="E28" s="1">
        <f>B28+C28+D28</f>
        <v>5400</v>
      </c>
      <c r="F28" s="27"/>
      <c r="G28" s="27"/>
      <c r="H28" s="27"/>
      <c r="I28" s="27"/>
      <c r="J28" s="27"/>
      <c r="K28" s="27"/>
      <c r="L28" s="27"/>
      <c r="M28" s="27"/>
      <c r="N28" s="27"/>
      <c r="O28" s="43"/>
      <c r="P28" s="29"/>
      <c r="Q28" s="29"/>
      <c r="R28" s="27"/>
      <c r="S28" s="30"/>
    </row>
    <row r="29" spans="1:19" x14ac:dyDescent="0.2">
      <c r="A29" s="32" t="s">
        <v>3</v>
      </c>
      <c r="B29" s="55">
        <f>SUM(B16:B28)</f>
        <v>98994.069999999992</v>
      </c>
      <c r="C29" s="33">
        <f>SUM(C16:C28)</f>
        <v>40286.029999999992</v>
      </c>
      <c r="D29" s="33">
        <f>SUM(D16:D28)</f>
        <v>0</v>
      </c>
      <c r="E29" s="33">
        <f>SUM(E15:E28)</f>
        <v>58988.189999999988</v>
      </c>
      <c r="F29" s="33">
        <f t="shared" ref="F29:K29" si="8">SUM(F16:F28)</f>
        <v>12111.12</v>
      </c>
      <c r="G29" s="33">
        <f t="shared" si="8"/>
        <v>26913.599999999995</v>
      </c>
      <c r="H29" s="33">
        <f t="shared" si="8"/>
        <v>18839.519999999997</v>
      </c>
      <c r="I29" s="33">
        <f t="shared" si="8"/>
        <v>0</v>
      </c>
      <c r="J29" s="33">
        <f t="shared" si="8"/>
        <v>30950.640000000003</v>
      </c>
      <c r="K29" s="33">
        <f t="shared" si="8"/>
        <v>0</v>
      </c>
      <c r="L29" s="33"/>
      <c r="M29" s="33">
        <f t="shared" ref="M29:S29" si="9">SUM(M16:M28)</f>
        <v>20185.199999999997</v>
      </c>
      <c r="N29" s="33">
        <f t="shared" si="9"/>
        <v>3132.25</v>
      </c>
      <c r="O29" s="55">
        <f t="shared" si="9"/>
        <v>112132.32999999997</v>
      </c>
      <c r="P29" s="33">
        <f t="shared" si="9"/>
        <v>5553</v>
      </c>
      <c r="Q29" s="55">
        <f t="shared" si="9"/>
        <v>11281</v>
      </c>
      <c r="R29" s="33">
        <f t="shared" si="9"/>
        <v>0</v>
      </c>
      <c r="S29" s="34">
        <f t="shared" si="9"/>
        <v>128966.32999999997</v>
      </c>
    </row>
    <row r="30" spans="1:19" x14ac:dyDescent="0.2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7" t="s">
        <v>13</v>
      </c>
      <c r="R30" s="114">
        <f>E29-S29</f>
        <v>-69978.139999999985</v>
      </c>
      <c r="S30" s="114"/>
    </row>
    <row r="31" spans="1:19" x14ac:dyDescent="0.2">
      <c r="A31" s="44"/>
      <c r="B31" s="45" t="s">
        <v>9</v>
      </c>
      <c r="C31" s="45" t="s">
        <v>66</v>
      </c>
      <c r="D31" s="45" t="s">
        <v>67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</row>
    <row r="32" spans="1:19" x14ac:dyDescent="0.2">
      <c r="B32" s="48" t="s">
        <v>12</v>
      </c>
      <c r="C32" s="48" t="s">
        <v>66</v>
      </c>
      <c r="D32" s="48" t="s">
        <v>68</v>
      </c>
    </row>
    <row r="33" spans="1:19" x14ac:dyDescent="0.2">
      <c r="B33" s="48" t="s">
        <v>5</v>
      </c>
      <c r="C33" s="48" t="s">
        <v>69</v>
      </c>
      <c r="D33" s="48" t="s">
        <v>70</v>
      </c>
    </row>
    <row r="34" spans="1:19" x14ac:dyDescent="0.2">
      <c r="B34" s="48"/>
      <c r="C34" s="48"/>
      <c r="D34" s="48"/>
    </row>
    <row r="35" spans="1:19" x14ac:dyDescent="0.2">
      <c r="B35" s="48"/>
      <c r="C35" s="48"/>
      <c r="D35" s="48"/>
    </row>
    <row r="36" spans="1:19" ht="15" x14ac:dyDescent="0.25">
      <c r="A36" s="103" t="s">
        <v>47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1:19" x14ac:dyDescent="0.2">
      <c r="A37" s="104" t="s">
        <v>48</v>
      </c>
      <c r="B37" s="104"/>
      <c r="C37" s="105" t="s">
        <v>4</v>
      </c>
      <c r="D37" s="105"/>
      <c r="E37" s="105"/>
      <c r="F37" s="105"/>
      <c r="G37" s="105"/>
      <c r="H37" s="105"/>
      <c r="I37" s="105"/>
      <c r="J37" s="105"/>
      <c r="K37" s="105"/>
      <c r="L37" s="106" t="s">
        <v>49</v>
      </c>
      <c r="M37" s="107"/>
      <c r="N37" s="108"/>
      <c r="O37" s="104" t="s">
        <v>50</v>
      </c>
      <c r="P37" s="112"/>
      <c r="Q37" s="104" t="s">
        <v>51</v>
      </c>
      <c r="R37" s="104"/>
      <c r="S37" s="112" t="s">
        <v>52</v>
      </c>
    </row>
    <row r="38" spans="1:19" x14ac:dyDescent="0.2">
      <c r="A38" s="104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9"/>
      <c r="M38" s="110"/>
      <c r="N38" s="111"/>
      <c r="O38" s="104"/>
      <c r="P38" s="113"/>
      <c r="Q38" s="104"/>
      <c r="R38" s="104"/>
      <c r="S38" s="113"/>
    </row>
    <row r="39" spans="1:19" x14ac:dyDescent="0.2">
      <c r="A39" s="115"/>
      <c r="B39" s="116"/>
      <c r="C39" s="117" t="s">
        <v>53</v>
      </c>
      <c r="D39" s="118"/>
      <c r="E39" s="118"/>
      <c r="F39" s="118"/>
      <c r="G39" s="118"/>
      <c r="H39" s="118"/>
      <c r="I39" s="118"/>
      <c r="J39" s="118"/>
      <c r="K39" s="119"/>
      <c r="L39" s="120"/>
      <c r="M39" s="121"/>
      <c r="N39" s="122"/>
      <c r="O39" s="4"/>
      <c r="P39" s="4"/>
      <c r="Q39" s="123"/>
      <c r="R39" s="123"/>
      <c r="S39" s="4"/>
    </row>
    <row r="40" spans="1:19" x14ac:dyDescent="0.2">
      <c r="A40" s="115"/>
      <c r="B40" s="116"/>
      <c r="C40" s="117" t="s">
        <v>54</v>
      </c>
      <c r="D40" s="118"/>
      <c r="E40" s="118"/>
      <c r="F40" s="118"/>
      <c r="G40" s="118"/>
      <c r="H40" s="118"/>
      <c r="I40" s="118"/>
      <c r="J40" s="118"/>
      <c r="K40" s="119"/>
      <c r="L40" s="124" t="s">
        <v>55</v>
      </c>
      <c r="M40" s="125"/>
      <c r="N40" s="126"/>
      <c r="O40" s="35">
        <v>0.05</v>
      </c>
      <c r="P40" s="36"/>
      <c r="Q40" s="61">
        <f>SUM(O40*2487*12)</f>
        <v>1492.2</v>
      </c>
      <c r="R40" s="61"/>
      <c r="S40" s="35"/>
    </row>
    <row r="41" spans="1:19" x14ac:dyDescent="0.2">
      <c r="A41" s="115"/>
      <c r="B41" s="116"/>
      <c r="C41" s="117" t="s">
        <v>56</v>
      </c>
      <c r="D41" s="118"/>
      <c r="E41" s="118"/>
      <c r="F41" s="118"/>
      <c r="G41" s="118"/>
      <c r="H41" s="118"/>
      <c r="I41" s="118"/>
      <c r="J41" s="118"/>
      <c r="K41" s="119"/>
      <c r="L41" s="124" t="s">
        <v>55</v>
      </c>
      <c r="M41" s="125"/>
      <c r="N41" s="126"/>
      <c r="O41" s="35">
        <v>0.05</v>
      </c>
      <c r="P41" s="36"/>
      <c r="Q41" s="61">
        <f t="shared" ref="Q41:Q47" si="10">SUM(O41*2487*12)</f>
        <v>1492.2</v>
      </c>
      <c r="R41" s="61"/>
      <c r="S41" s="35"/>
    </row>
    <row r="42" spans="1:19" x14ac:dyDescent="0.2">
      <c r="A42" s="115"/>
      <c r="B42" s="116"/>
      <c r="C42" s="117" t="s">
        <v>57</v>
      </c>
      <c r="D42" s="118"/>
      <c r="E42" s="118"/>
      <c r="F42" s="118"/>
      <c r="G42" s="118"/>
      <c r="H42" s="118"/>
      <c r="I42" s="118"/>
      <c r="J42" s="118"/>
      <c r="K42" s="119"/>
      <c r="L42" s="124" t="s">
        <v>58</v>
      </c>
      <c r="M42" s="125"/>
      <c r="N42" s="126"/>
      <c r="O42" s="35">
        <v>0.15</v>
      </c>
      <c r="P42" s="36"/>
      <c r="Q42" s="61">
        <f t="shared" si="10"/>
        <v>4476.6000000000004</v>
      </c>
      <c r="R42" s="61"/>
      <c r="S42" s="35"/>
    </row>
    <row r="43" spans="1:19" x14ac:dyDescent="0.2">
      <c r="A43" s="133"/>
      <c r="B43" s="60"/>
      <c r="C43" s="127" t="s">
        <v>59</v>
      </c>
      <c r="D43" s="128"/>
      <c r="E43" s="128"/>
      <c r="F43" s="128"/>
      <c r="G43" s="128"/>
      <c r="H43" s="128"/>
      <c r="I43" s="128"/>
      <c r="J43" s="128"/>
      <c r="K43" s="129"/>
      <c r="L43" s="124" t="s">
        <v>55</v>
      </c>
      <c r="M43" s="125"/>
      <c r="N43" s="126"/>
      <c r="O43" s="3">
        <v>0.15</v>
      </c>
      <c r="P43" s="3"/>
      <c r="Q43" s="61">
        <f t="shared" si="10"/>
        <v>4476.6000000000004</v>
      </c>
      <c r="R43" s="61"/>
      <c r="S43" s="3"/>
    </row>
    <row r="44" spans="1:19" x14ac:dyDescent="0.2">
      <c r="A44" s="61"/>
      <c r="B44" s="61"/>
      <c r="C44" s="134" t="s">
        <v>60</v>
      </c>
      <c r="D44" s="135"/>
      <c r="E44" s="135"/>
      <c r="F44" s="135"/>
      <c r="G44" s="135"/>
      <c r="H44" s="135"/>
      <c r="I44" s="135"/>
      <c r="J44" s="135"/>
      <c r="K44" s="136"/>
      <c r="L44" s="130" t="s">
        <v>61</v>
      </c>
      <c r="M44" s="131"/>
      <c r="N44" s="132"/>
      <c r="O44" s="3">
        <v>0.25</v>
      </c>
      <c r="P44" s="3"/>
      <c r="Q44" s="61">
        <f t="shared" si="10"/>
        <v>7461</v>
      </c>
      <c r="R44" s="61"/>
      <c r="S44" s="3"/>
    </row>
    <row r="45" spans="1:19" x14ac:dyDescent="0.2">
      <c r="A45" s="133"/>
      <c r="B45" s="60"/>
      <c r="C45" s="134" t="s">
        <v>62</v>
      </c>
      <c r="D45" s="135"/>
      <c r="E45" s="135"/>
      <c r="F45" s="135"/>
      <c r="G45" s="135"/>
      <c r="H45" s="135"/>
      <c r="I45" s="135"/>
      <c r="J45" s="135"/>
      <c r="K45" s="136"/>
      <c r="L45" s="130" t="s">
        <v>61</v>
      </c>
      <c r="M45" s="131"/>
      <c r="N45" s="132"/>
      <c r="O45" s="3">
        <v>0.1</v>
      </c>
      <c r="P45" s="37"/>
      <c r="Q45" s="61">
        <f t="shared" si="10"/>
        <v>2984.4</v>
      </c>
      <c r="R45" s="61"/>
      <c r="S45" s="3"/>
    </row>
    <row r="46" spans="1:19" x14ac:dyDescent="0.2">
      <c r="A46" s="61"/>
      <c r="B46" s="61"/>
      <c r="C46" s="127" t="s">
        <v>63</v>
      </c>
      <c r="D46" s="128"/>
      <c r="E46" s="128"/>
      <c r="F46" s="128"/>
      <c r="G46" s="128"/>
      <c r="H46" s="128"/>
      <c r="I46" s="128"/>
      <c r="J46" s="128"/>
      <c r="K46" s="129"/>
      <c r="L46" s="130" t="s">
        <v>61</v>
      </c>
      <c r="M46" s="131"/>
      <c r="N46" s="132"/>
      <c r="O46" s="3">
        <v>0.25</v>
      </c>
      <c r="P46" s="3"/>
      <c r="Q46" s="61">
        <f t="shared" si="10"/>
        <v>7461</v>
      </c>
      <c r="R46" s="61"/>
      <c r="S46" s="3"/>
    </row>
    <row r="47" spans="1:19" x14ac:dyDescent="0.2">
      <c r="A47" s="38"/>
      <c r="B47" s="5"/>
      <c r="C47" s="137" t="s">
        <v>64</v>
      </c>
      <c r="D47" s="137"/>
      <c r="E47" s="137"/>
      <c r="F47" s="137"/>
      <c r="G47" s="137"/>
      <c r="H47" s="137"/>
      <c r="I47" s="137"/>
      <c r="J47" s="137"/>
      <c r="K47" s="137"/>
      <c r="L47" s="124" t="s">
        <v>55</v>
      </c>
      <c r="M47" s="125"/>
      <c r="N47" s="126"/>
      <c r="O47" s="2">
        <v>1</v>
      </c>
      <c r="P47" s="39"/>
      <c r="Q47" s="61">
        <f t="shared" si="10"/>
        <v>29844</v>
      </c>
      <c r="R47" s="61"/>
      <c r="S47" s="3"/>
    </row>
    <row r="48" spans="1:19" x14ac:dyDescent="0.2">
      <c r="E48" s="138" t="s">
        <v>2</v>
      </c>
      <c r="F48" s="139"/>
      <c r="G48" s="139"/>
      <c r="H48" s="139"/>
      <c r="I48" s="139"/>
      <c r="J48" s="139"/>
      <c r="K48" s="139"/>
      <c r="L48" s="139"/>
      <c r="M48" s="139"/>
      <c r="N48" s="140"/>
      <c r="O48" s="40">
        <f>SUM(O40:O47)</f>
        <v>2</v>
      </c>
      <c r="P48" s="41"/>
      <c r="Q48" s="141">
        <f>SUM(Q40:Q47)</f>
        <v>59688</v>
      </c>
      <c r="R48" s="141"/>
      <c r="S48" s="3"/>
    </row>
  </sheetData>
  <mergeCells count="77">
    <mergeCell ref="C47:K47"/>
    <mergeCell ref="L47:N47"/>
    <mergeCell ref="Q47:R47"/>
    <mergeCell ref="E48:N48"/>
    <mergeCell ref="Q48:R48"/>
    <mergeCell ref="C46:K46"/>
    <mergeCell ref="L46:N46"/>
    <mergeCell ref="Q46:R46"/>
    <mergeCell ref="A43:B43"/>
    <mergeCell ref="C43:K43"/>
    <mergeCell ref="L43:N43"/>
    <mergeCell ref="Q43:R43"/>
    <mergeCell ref="A44:B44"/>
    <mergeCell ref="C44:K44"/>
    <mergeCell ref="L44:N44"/>
    <mergeCell ref="A45:B45"/>
    <mergeCell ref="C45:K45"/>
    <mergeCell ref="L45:N45"/>
    <mergeCell ref="Q45:R45"/>
    <mergeCell ref="A46:B46"/>
    <mergeCell ref="Q44:R44"/>
    <mergeCell ref="A41:B41"/>
    <mergeCell ref="C41:K41"/>
    <mergeCell ref="L41:N41"/>
    <mergeCell ref="Q41:R41"/>
    <mergeCell ref="A42:B42"/>
    <mergeCell ref="C42:K42"/>
    <mergeCell ref="L42:N42"/>
    <mergeCell ref="Q42:R42"/>
    <mergeCell ref="A39:B39"/>
    <mergeCell ref="C39:K39"/>
    <mergeCell ref="L39:N39"/>
    <mergeCell ref="Q39:R39"/>
    <mergeCell ref="A40:B40"/>
    <mergeCell ref="C40:K40"/>
    <mergeCell ref="L40:N40"/>
    <mergeCell ref="Q40:R40"/>
    <mergeCell ref="A14:E14"/>
    <mergeCell ref="F14:S14"/>
    <mergeCell ref="A15:D15"/>
    <mergeCell ref="A36:S36"/>
    <mergeCell ref="A37:B38"/>
    <mergeCell ref="C37:K38"/>
    <mergeCell ref="L37:N38"/>
    <mergeCell ref="O37:O38"/>
    <mergeCell ref="P37:P38"/>
    <mergeCell ref="Q37:R38"/>
    <mergeCell ref="S37:S38"/>
    <mergeCell ref="R30:S30"/>
    <mergeCell ref="A12:D12"/>
    <mergeCell ref="F12:N12"/>
    <mergeCell ref="P12:Q12"/>
    <mergeCell ref="A13:E13"/>
    <mergeCell ref="I8:I9"/>
    <mergeCell ref="J8:J9"/>
    <mergeCell ref="K8:K9"/>
    <mergeCell ref="L8:L9"/>
    <mergeCell ref="F8:F9"/>
    <mergeCell ref="G8:G9"/>
    <mergeCell ref="H8:H9"/>
    <mergeCell ref="O8:O9"/>
    <mergeCell ref="P10:Q10"/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M8:M9"/>
    <mergeCell ref="N8:N9"/>
    <mergeCell ref="C8:C9"/>
    <mergeCell ref="D8:D9"/>
    <mergeCell ref="E8:E9"/>
  </mergeCells>
  <pageMargins left="7.2916666666666671E-2" right="1.0416666666666666E-2" top="0.11458333333333333" bottom="7.2916666666666671E-2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2017-02-06T04:43:28Z</cp:lastPrinted>
  <dcterms:created xsi:type="dcterms:W3CDTF">1996-10-08T23:32:33Z</dcterms:created>
  <dcterms:modified xsi:type="dcterms:W3CDTF">2017-02-07T04:51:36Z</dcterms:modified>
</cp:coreProperties>
</file>