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6" sheetId="1" r:id="rId1"/>
  </sheets>
  <definedNames>
    <definedName name="_xlnm.Print_Area" localSheetId="0">'2016'!$A$4:$S$32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353,68р-тех.обслуживание ОДГО</t>
        </r>
      </text>
    </comment>
  </commentList>
</comments>
</file>

<file path=xl/sharedStrings.xml><?xml version="1.0" encoding="utf-8"?>
<sst xmlns="http://schemas.openxmlformats.org/spreadsheetml/2006/main" count="74" uniqueCount="68">
  <si>
    <t>Содержание</t>
  </si>
  <si>
    <t>ремонт</t>
  </si>
  <si>
    <t>итого</t>
  </si>
  <si>
    <t>март</t>
  </si>
  <si>
    <t>май</t>
  </si>
  <si>
    <t>июнь</t>
  </si>
  <si>
    <t>Наименование работ</t>
  </si>
  <si>
    <t>ИТОГО</t>
  </si>
  <si>
    <t>июль</t>
  </si>
  <si>
    <t>август</t>
  </si>
  <si>
    <t>октябрь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</si>
  <si>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</si>
  <si>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</si>
  <si>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</si>
  <si>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</si>
  <si>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</si>
  <si>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</si>
  <si>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</si>
  <si>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</si>
  <si>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</si>
  <si>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</si>
  <si>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</si>
  <si>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</si>
  <si>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</si>
  <si>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</si>
  <si>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</si>
  <si>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</si>
  <si>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</si>
  <si>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</si>
  <si>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</si>
  <si>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</si>
  <si>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</si>
  <si>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</si>
  <si>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</si>
  <si>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</si>
  <si>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</si>
  <si>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</si>
  <si>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</si>
  <si>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</si>
  <si>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</si>
  <si>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</si>
  <si>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</si>
  <si>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</si>
  <si>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</si>
  <si>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</si>
  <si>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</si>
  <si>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</si>
  <si>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</si>
  <si>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</si>
  <si>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</si>
  <si>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</si>
  <si>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</si>
  <si>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</si>
  <si>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</si>
  <si>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</si>
  <si>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</si>
  <si>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</si>
  <si>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</si>
  <si>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</si>
  <si>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</si>
  <si>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</si>
  <si>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</si>
  <si>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</si>
  <si>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Итого</t>
  </si>
  <si>
    <t>Информация о доходах и расходах по дому __Пушкина 47__на 2016год.</t>
  </si>
  <si>
    <t>ИТОГО:</t>
  </si>
  <si>
    <t>353,8р</t>
  </si>
  <si>
    <t>тех.обслуживание ОДГО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</si>
</sst>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3" xfId="0" applyFont="1" applyFill="1" applyBorder="1" applyAlignment="1">
      <alignment wrapText="1"/>
    </xf>
    <xf numFmtId="2" fontId="2" fillId="0" borderId="14" xfId="0" applyNumberFormat="1" applyFont="1" applyBorder="1" applyAlignment="1">
      <alignment horizontal="left" vertical="top" textRotation="90" wrapText="1"/>
    </xf>
    <xf numFmtId="2" fontId="8" fillId="32" borderId="13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10" fillId="32" borderId="10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2" fontId="8" fillId="0" borderId="12" xfId="0" applyNumberFormat="1" applyFont="1" applyBorder="1" applyAlignment="1">
      <alignment horizontal="left" wrapText="1"/>
    </xf>
    <xf numFmtId="0" fontId="10" fillId="32" borderId="10" xfId="0" applyNumberFormat="1" applyFont="1" applyFill="1" applyBorder="1" applyAlignment="1">
      <alignment wrapText="1"/>
    </xf>
    <xf numFmtId="4" fontId="6" fillId="32" borderId="10" xfId="0" applyNumberFormat="1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2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1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64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164" fontId="2" fillId="13" borderId="10" xfId="0" applyNumberFormat="1" applyFont="1" applyFill="1" applyBorder="1" applyAlignment="1">
      <alignment/>
    </xf>
    <xf numFmtId="164" fontId="2" fillId="13" borderId="12" xfId="0" applyNumberFormat="1" applyFont="1" applyFill="1" applyBorder="1" applyAlignment="1">
      <alignment/>
    </xf>
    <xf numFmtId="164" fontId="2" fillId="7" borderId="10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/>
    </xf>
    <xf numFmtId="0" fontId="6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9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164" fontId="11" fillId="34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5" borderId="15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5" fillId="36" borderId="16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2" fillId="13" borderId="11" xfId="0" applyNumberFormat="1" applyFont="1" applyFill="1" applyBorder="1" applyAlignment="1">
      <alignment horizontal="center" vertical="top" wrapText="1"/>
    </xf>
    <xf numFmtId="0" fontId="0" fillId="36" borderId="16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left" textRotation="90" wrapText="1"/>
    </xf>
    <xf numFmtId="0" fontId="0" fillId="0" borderId="12" xfId="0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left" textRotation="90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S47"/>
  <sheetViews>
    <sheetView tabSelected="1" workbookViewId="0" topLeftCell="A1">
      <selection activeCell="U9" sqref="U9"/>
    </sheetView>
  </sheetViews>
  <sheetFormatPr defaultColWidth="9.00390625" defaultRowHeight="12.75"/>
  <cols>
    <col min="8" max="8" width="9.125" style="0" customWidth="1"/>
    <col min="9" max="9" width="9.125" style="0" hidden="1" customWidth="1"/>
    <col min="11" max="11" width="0.12890625" style="0" hidden="1" customWidth="1"/>
    <col min="12" max="12" width="9.125" style="0" hidden="1" customWidth="1"/>
  </cols>
  <sheetData>
    <row r="4" spans="1:19" ht="15.75">
      <c r="A4" s="126" t="s">
        <v>64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2.75">
      <c r="A6" s="127"/>
      <c r="B6" s="128"/>
      <c r="C6" s="128"/>
      <c r="D6" s="128"/>
      <c r="E6" s="70"/>
      <c r="F6" s="65" t="s">
        <v>11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"/>
    </row>
    <row r="7" spans="1:19" ht="12.75">
      <c r="A7" s="8"/>
      <c r="B7" s="129" t="s">
        <v>12</v>
      </c>
      <c r="C7" s="129"/>
      <c r="D7" s="129"/>
      <c r="E7" s="129"/>
      <c r="F7" s="130" t="s">
        <v>0</v>
      </c>
      <c r="G7" s="131"/>
      <c r="H7" s="131"/>
      <c r="I7" s="131"/>
      <c r="J7" s="131"/>
      <c r="K7" s="131"/>
      <c r="L7" s="131"/>
      <c r="M7" s="131"/>
      <c r="N7" s="131"/>
      <c r="O7" s="132"/>
      <c r="P7" s="133" t="s">
        <v>13</v>
      </c>
      <c r="Q7" s="134"/>
      <c r="R7" s="137" t="s">
        <v>14</v>
      </c>
      <c r="S7" s="140" t="s">
        <v>7</v>
      </c>
    </row>
    <row r="8" spans="1:19" ht="12.75">
      <c r="A8" s="9"/>
      <c r="B8" s="59" t="s">
        <v>15</v>
      </c>
      <c r="C8" s="59" t="s">
        <v>1</v>
      </c>
      <c r="D8" s="59" t="s">
        <v>16</v>
      </c>
      <c r="E8" s="122" t="s">
        <v>2</v>
      </c>
      <c r="F8" s="120" t="s">
        <v>17</v>
      </c>
      <c r="G8" s="120" t="s">
        <v>18</v>
      </c>
      <c r="H8" s="120" t="s">
        <v>19</v>
      </c>
      <c r="I8" s="120" t="s">
        <v>20</v>
      </c>
      <c r="J8" s="120" t="s">
        <v>21</v>
      </c>
      <c r="K8" s="120" t="s">
        <v>22</v>
      </c>
      <c r="L8" s="120" t="s">
        <v>23</v>
      </c>
      <c r="M8" s="120" t="s">
        <v>24</v>
      </c>
      <c r="N8" s="120" t="s">
        <v>25</v>
      </c>
      <c r="O8" s="107" t="s">
        <v>26</v>
      </c>
      <c r="P8" s="135"/>
      <c r="Q8" s="136"/>
      <c r="R8" s="138"/>
      <c r="S8" s="141"/>
    </row>
    <row r="9" spans="1:19" ht="84">
      <c r="A9" s="11"/>
      <c r="B9" s="60"/>
      <c r="C9" s="60"/>
      <c r="D9" s="60"/>
      <c r="E9" s="123"/>
      <c r="F9" s="124"/>
      <c r="G9" s="121"/>
      <c r="H9" s="121"/>
      <c r="I9" s="121"/>
      <c r="J9" s="121"/>
      <c r="K9" s="121"/>
      <c r="L9" s="121"/>
      <c r="M9" s="121"/>
      <c r="N9" s="121"/>
      <c r="O9" s="108"/>
      <c r="P9" s="10" t="s">
        <v>27</v>
      </c>
      <c r="Q9" s="10" t="s">
        <v>28</v>
      </c>
      <c r="R9" s="139"/>
      <c r="S9" s="142"/>
    </row>
    <row r="10" spans="1:19" ht="14.25">
      <c r="A10" s="14">
        <v>2015</v>
      </c>
      <c r="B10" s="5">
        <v>6</v>
      </c>
      <c r="C10" s="5">
        <v>4</v>
      </c>
      <c r="D10" s="5">
        <v>0</v>
      </c>
      <c r="E10" s="12">
        <f>B10+C10</f>
        <v>10</v>
      </c>
      <c r="F10" s="49">
        <v>0.91</v>
      </c>
      <c r="G10" s="15">
        <v>1.87</v>
      </c>
      <c r="H10" s="15">
        <v>1.4</v>
      </c>
      <c r="I10" s="15">
        <v>0</v>
      </c>
      <c r="J10" s="15">
        <v>0.77</v>
      </c>
      <c r="K10" s="15">
        <v>0</v>
      </c>
      <c r="L10" s="15">
        <v>0</v>
      </c>
      <c r="M10" s="15">
        <v>1.52</v>
      </c>
      <c r="N10" s="15">
        <v>0</v>
      </c>
      <c r="O10" s="16">
        <f>SUM(F10:N10)</f>
        <v>6.469999999999999</v>
      </c>
      <c r="P10" s="109">
        <v>1.58</v>
      </c>
      <c r="Q10" s="110"/>
      <c r="R10" s="17">
        <v>0</v>
      </c>
      <c r="S10" s="13">
        <f>O10+P10</f>
        <v>8.049999999999999</v>
      </c>
    </row>
    <row r="11" spans="1:19" ht="14.25">
      <c r="A11" s="18">
        <v>2016</v>
      </c>
      <c r="B11" s="6">
        <v>8</v>
      </c>
      <c r="C11" s="6">
        <v>2</v>
      </c>
      <c r="D11" s="6">
        <v>0</v>
      </c>
      <c r="E11" s="19">
        <f>SUM(B11:D11)</f>
        <v>10</v>
      </c>
      <c r="F11" s="51">
        <v>1</v>
      </c>
      <c r="G11" s="51">
        <v>1.9</v>
      </c>
      <c r="H11" s="51">
        <v>1.6</v>
      </c>
      <c r="I11" s="51">
        <v>0</v>
      </c>
      <c r="J11" s="51">
        <v>0</v>
      </c>
      <c r="K11" s="51">
        <v>0</v>
      </c>
      <c r="L11" s="51">
        <v>0</v>
      </c>
      <c r="M11" s="51">
        <v>2</v>
      </c>
      <c r="N11" s="51">
        <v>1.5</v>
      </c>
      <c r="O11" s="52">
        <f>SUM(F11:N11)</f>
        <v>8</v>
      </c>
      <c r="P11" s="53">
        <v>1</v>
      </c>
      <c r="Q11" s="53">
        <v>1</v>
      </c>
      <c r="R11" s="54">
        <v>0</v>
      </c>
      <c r="S11" s="20">
        <f>O11+P11+Q11</f>
        <v>10</v>
      </c>
    </row>
    <row r="12" spans="1:19" ht="24">
      <c r="A12" s="111" t="s">
        <v>29</v>
      </c>
      <c r="B12" s="111"/>
      <c r="C12" s="111"/>
      <c r="D12" s="111"/>
      <c r="E12" s="21">
        <v>556.3</v>
      </c>
      <c r="F12" s="112" t="s">
        <v>30</v>
      </c>
      <c r="G12" s="113"/>
      <c r="H12" s="113"/>
      <c r="I12" s="113"/>
      <c r="J12" s="113"/>
      <c r="K12" s="113"/>
      <c r="L12" s="113"/>
      <c r="M12" s="113"/>
      <c r="N12" s="114"/>
      <c r="O12" s="20"/>
      <c r="P12" s="115" t="s">
        <v>31</v>
      </c>
      <c r="Q12" s="116"/>
      <c r="R12" s="20" t="s">
        <v>32</v>
      </c>
      <c r="S12" s="20"/>
    </row>
    <row r="13" spans="1:19" ht="12.75">
      <c r="A13" s="117" t="s">
        <v>33</v>
      </c>
      <c r="B13" s="118"/>
      <c r="C13" s="118"/>
      <c r="D13" s="118"/>
      <c r="E13" s="119"/>
      <c r="F13" s="22">
        <f>E12*F11</f>
        <v>556.3</v>
      </c>
      <c r="G13" s="22">
        <f>E12*G11</f>
        <v>1056.9699999999998</v>
      </c>
      <c r="H13" s="22">
        <f>E12*H11</f>
        <v>890.0799999999999</v>
      </c>
      <c r="I13" s="22">
        <f aca="true" t="shared" si="0" ref="I13:R13">SUM(I11*2487)</f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>E12*M11</f>
        <v>1112.6</v>
      </c>
      <c r="N13" s="22">
        <f>E12*N11</f>
        <v>834.4499999999999</v>
      </c>
      <c r="O13" s="22">
        <f>SUM(F13:N13)</f>
        <v>4450.4</v>
      </c>
      <c r="P13" s="22">
        <f>E12*P11</f>
        <v>556.3</v>
      </c>
      <c r="Q13" s="22">
        <f>E12*Q11</f>
        <v>556.3</v>
      </c>
      <c r="R13" s="22">
        <f t="shared" si="0"/>
        <v>0</v>
      </c>
      <c r="S13" s="22">
        <f>O13+P13+Q13</f>
        <v>5563</v>
      </c>
    </row>
    <row r="14" spans="1:19" ht="12.75">
      <c r="A14" s="91" t="s">
        <v>34</v>
      </c>
      <c r="B14" s="91"/>
      <c r="C14" s="91"/>
      <c r="D14" s="91"/>
      <c r="E14" s="92"/>
      <c r="F14" s="93" t="s">
        <v>35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</row>
    <row r="15" spans="1:19" ht="12.75">
      <c r="A15" s="96" t="s">
        <v>36</v>
      </c>
      <c r="B15" s="96"/>
      <c r="C15" s="96"/>
      <c r="D15" s="97"/>
      <c r="E15" s="23">
        <v>52135.9636</v>
      </c>
      <c r="F15" s="24"/>
      <c r="G15" s="25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7"/>
    </row>
    <row r="16" spans="1:19" ht="12.75">
      <c r="A16" s="28" t="s">
        <v>37</v>
      </c>
      <c r="B16" s="29">
        <f>2607.6+1244.4</f>
        <v>3852</v>
      </c>
      <c r="C16" s="29">
        <f>1738.4+829.6</f>
        <v>2568</v>
      </c>
      <c r="D16" s="29">
        <v>0</v>
      </c>
      <c r="E16" s="30">
        <f aca="true" t="shared" si="1" ref="E16:E27">B16+C16+D16</f>
        <v>6420</v>
      </c>
      <c r="F16" s="31">
        <f aca="true" t="shared" si="2" ref="F16:F27">556.3*1</f>
        <v>556.3</v>
      </c>
      <c r="G16" s="31">
        <f aca="true" t="shared" si="3" ref="G16:G27">556.3*1.9</f>
        <v>1056.9699999999998</v>
      </c>
      <c r="H16" s="32">
        <f aca="true" t="shared" si="4" ref="H16:H27">556.3*1.6</f>
        <v>890.0799999999999</v>
      </c>
      <c r="I16" s="31">
        <v>0</v>
      </c>
      <c r="J16" s="31">
        <v>0</v>
      </c>
      <c r="K16" s="31">
        <v>0</v>
      </c>
      <c r="L16" s="31">
        <v>0</v>
      </c>
      <c r="M16" s="31">
        <f aca="true" t="shared" si="5" ref="M16:M27">556.3*2</f>
        <v>1112.6</v>
      </c>
      <c r="N16" s="31">
        <v>0</v>
      </c>
      <c r="O16" s="50">
        <f aca="true" t="shared" si="6" ref="O16:O27">SUM(F16:N16)</f>
        <v>3615.9499999999994</v>
      </c>
      <c r="P16" s="33">
        <v>0</v>
      </c>
      <c r="Q16" s="33">
        <v>0</v>
      </c>
      <c r="R16" s="31">
        <v>0</v>
      </c>
      <c r="S16" s="34">
        <f aca="true" t="shared" si="7" ref="S16:S27">O16+P16+Q16+R16</f>
        <v>3615.9499999999994</v>
      </c>
    </row>
    <row r="17" spans="1:19" ht="12.75">
      <c r="A17" s="28" t="s">
        <v>38</v>
      </c>
      <c r="B17" s="29">
        <f>1899+270.6</f>
        <v>2169.6</v>
      </c>
      <c r="C17" s="29">
        <f>1266+180.4</f>
        <v>1446.4</v>
      </c>
      <c r="D17" s="29">
        <v>0</v>
      </c>
      <c r="E17" s="30">
        <f t="shared" si="1"/>
        <v>3616</v>
      </c>
      <c r="F17" s="31">
        <f t="shared" si="2"/>
        <v>556.3</v>
      </c>
      <c r="G17" s="31">
        <f t="shared" si="3"/>
        <v>1056.9699999999998</v>
      </c>
      <c r="H17" s="32">
        <f t="shared" si="4"/>
        <v>890.0799999999999</v>
      </c>
      <c r="I17" s="31">
        <v>0</v>
      </c>
      <c r="J17" s="31">
        <v>0</v>
      </c>
      <c r="K17" s="31">
        <v>0</v>
      </c>
      <c r="L17" s="31">
        <v>0</v>
      </c>
      <c r="M17" s="31">
        <f t="shared" si="5"/>
        <v>1112.6</v>
      </c>
      <c r="N17" s="31">
        <v>0</v>
      </c>
      <c r="O17" s="50">
        <f t="shared" si="6"/>
        <v>3615.9499999999994</v>
      </c>
      <c r="P17" s="33">
        <v>0</v>
      </c>
      <c r="Q17" s="33">
        <v>0</v>
      </c>
      <c r="R17" s="31">
        <v>0</v>
      </c>
      <c r="S17" s="34">
        <f t="shared" si="7"/>
        <v>3615.9499999999994</v>
      </c>
    </row>
    <row r="18" spans="1:19" ht="12.75">
      <c r="A18" s="28" t="s">
        <v>3</v>
      </c>
      <c r="B18" s="29">
        <f>2616+528.6</f>
        <v>3144.6</v>
      </c>
      <c r="C18" s="29">
        <f>1744+352.4</f>
        <v>2096.4</v>
      </c>
      <c r="D18" s="29">
        <v>0</v>
      </c>
      <c r="E18" s="29">
        <f t="shared" si="1"/>
        <v>5241</v>
      </c>
      <c r="F18" s="31">
        <f t="shared" si="2"/>
        <v>556.3</v>
      </c>
      <c r="G18" s="31">
        <f t="shared" si="3"/>
        <v>1056.9699999999998</v>
      </c>
      <c r="H18" s="32">
        <f t="shared" si="4"/>
        <v>890.0799999999999</v>
      </c>
      <c r="I18" s="31">
        <v>0</v>
      </c>
      <c r="J18" s="31">
        <v>0</v>
      </c>
      <c r="K18" s="31">
        <v>0</v>
      </c>
      <c r="L18" s="31">
        <v>0</v>
      </c>
      <c r="M18" s="31">
        <f t="shared" si="5"/>
        <v>1112.6</v>
      </c>
      <c r="N18" s="31">
        <v>0</v>
      </c>
      <c r="O18" s="50">
        <f t="shared" si="6"/>
        <v>3615.9499999999994</v>
      </c>
      <c r="P18" s="33">
        <v>0</v>
      </c>
      <c r="Q18" s="33">
        <v>0</v>
      </c>
      <c r="R18" s="31">
        <v>0</v>
      </c>
      <c r="S18" s="34">
        <f t="shared" si="7"/>
        <v>3615.9499999999994</v>
      </c>
    </row>
    <row r="19" spans="1:19" ht="12.75">
      <c r="A19" s="28" t="s">
        <v>39</v>
      </c>
      <c r="B19" s="29">
        <f>2085.91+789.6</f>
        <v>2875.5099999999998</v>
      </c>
      <c r="C19" s="29">
        <f>1391.2+526.4</f>
        <v>1917.6</v>
      </c>
      <c r="D19" s="29">
        <v>0</v>
      </c>
      <c r="E19" s="29">
        <f t="shared" si="1"/>
        <v>4793.11</v>
      </c>
      <c r="F19" s="31">
        <f t="shared" si="2"/>
        <v>556.3</v>
      </c>
      <c r="G19" s="31">
        <f t="shared" si="3"/>
        <v>1056.9699999999998</v>
      </c>
      <c r="H19" s="32">
        <f t="shared" si="4"/>
        <v>890.0799999999999</v>
      </c>
      <c r="I19" s="31">
        <v>0</v>
      </c>
      <c r="J19" s="31">
        <v>0</v>
      </c>
      <c r="K19" s="31">
        <v>0</v>
      </c>
      <c r="L19" s="31">
        <v>0</v>
      </c>
      <c r="M19" s="31">
        <f t="shared" si="5"/>
        <v>1112.6</v>
      </c>
      <c r="N19" s="31">
        <v>0</v>
      </c>
      <c r="O19" s="50">
        <f t="shared" si="6"/>
        <v>3615.9499999999994</v>
      </c>
      <c r="P19" s="33">
        <v>0</v>
      </c>
      <c r="Q19" s="33">
        <v>0</v>
      </c>
      <c r="R19" s="31">
        <v>0</v>
      </c>
      <c r="S19" s="34">
        <f t="shared" si="7"/>
        <v>3615.9499999999994</v>
      </c>
    </row>
    <row r="20" spans="1:19" ht="12.75">
      <c r="A20" s="28" t="s">
        <v>4</v>
      </c>
      <c r="B20" s="29">
        <f>3593+270.6</f>
        <v>3863.6</v>
      </c>
      <c r="C20" s="29">
        <f>1962+180.4</f>
        <v>2142.4</v>
      </c>
      <c r="D20" s="29">
        <v>0</v>
      </c>
      <c r="E20" s="29">
        <f t="shared" si="1"/>
        <v>6006</v>
      </c>
      <c r="F20" s="31">
        <f t="shared" si="2"/>
        <v>556.3</v>
      </c>
      <c r="G20" s="31">
        <f t="shared" si="3"/>
        <v>1056.9699999999998</v>
      </c>
      <c r="H20" s="32">
        <f t="shared" si="4"/>
        <v>890.0799999999999</v>
      </c>
      <c r="I20" s="31">
        <v>0</v>
      </c>
      <c r="J20" s="31">
        <v>0</v>
      </c>
      <c r="K20" s="31">
        <v>0</v>
      </c>
      <c r="L20" s="31">
        <v>0</v>
      </c>
      <c r="M20" s="31">
        <f t="shared" si="5"/>
        <v>1112.6</v>
      </c>
      <c r="N20" s="31">
        <v>0</v>
      </c>
      <c r="O20" s="50">
        <f t="shared" si="6"/>
        <v>3615.9499999999994</v>
      </c>
      <c r="P20" s="33">
        <v>0</v>
      </c>
      <c r="Q20" s="33">
        <v>0</v>
      </c>
      <c r="R20" s="31">
        <v>0</v>
      </c>
      <c r="S20" s="34">
        <f t="shared" si="7"/>
        <v>3615.9499999999994</v>
      </c>
    </row>
    <row r="21" spans="1:19" ht="12.75">
      <c r="A21" s="28" t="s">
        <v>5</v>
      </c>
      <c r="B21" s="29">
        <f>2619+528.6</f>
        <v>3147.6</v>
      </c>
      <c r="C21" s="29">
        <f>1746+352.4</f>
        <v>2098.4</v>
      </c>
      <c r="D21" s="29">
        <v>0</v>
      </c>
      <c r="E21" s="29">
        <f t="shared" si="1"/>
        <v>5246</v>
      </c>
      <c r="F21" s="31">
        <f t="shared" si="2"/>
        <v>556.3</v>
      </c>
      <c r="G21" s="31">
        <f t="shared" si="3"/>
        <v>1056.9699999999998</v>
      </c>
      <c r="H21" s="32">
        <f t="shared" si="4"/>
        <v>890.0799999999999</v>
      </c>
      <c r="I21" s="31">
        <v>0</v>
      </c>
      <c r="J21" s="31">
        <v>0</v>
      </c>
      <c r="K21" s="31">
        <v>0</v>
      </c>
      <c r="L21" s="31">
        <v>0</v>
      </c>
      <c r="M21" s="31">
        <f t="shared" si="5"/>
        <v>1112.6</v>
      </c>
      <c r="N21" s="31">
        <v>0</v>
      </c>
      <c r="O21" s="50">
        <f t="shared" si="6"/>
        <v>3615.9499999999994</v>
      </c>
      <c r="P21" s="33">
        <v>0</v>
      </c>
      <c r="Q21" s="33">
        <v>0</v>
      </c>
      <c r="R21" s="31">
        <v>0</v>
      </c>
      <c r="S21" s="34">
        <f t="shared" si="7"/>
        <v>3615.9499999999994</v>
      </c>
    </row>
    <row r="22" spans="1:19" ht="12.75">
      <c r="A22" s="28" t="s">
        <v>8</v>
      </c>
      <c r="B22" s="29">
        <f>2390+528.6</f>
        <v>2918.6</v>
      </c>
      <c r="C22" s="29">
        <f>1760+352.4</f>
        <v>2112.4</v>
      </c>
      <c r="D22" s="29">
        <v>0</v>
      </c>
      <c r="E22" s="29">
        <f t="shared" si="1"/>
        <v>5031</v>
      </c>
      <c r="F22" s="31">
        <f t="shared" si="2"/>
        <v>556.3</v>
      </c>
      <c r="G22" s="31">
        <f t="shared" si="3"/>
        <v>1056.9699999999998</v>
      </c>
      <c r="H22" s="32">
        <f t="shared" si="4"/>
        <v>890.0799999999999</v>
      </c>
      <c r="I22" s="31">
        <v>0</v>
      </c>
      <c r="J22" s="31">
        <v>0</v>
      </c>
      <c r="K22" s="31">
        <v>0</v>
      </c>
      <c r="L22" s="31">
        <v>0</v>
      </c>
      <c r="M22" s="31">
        <f t="shared" si="5"/>
        <v>1112.6</v>
      </c>
      <c r="N22" s="31">
        <v>0</v>
      </c>
      <c r="O22" s="50">
        <f t="shared" si="6"/>
        <v>3615.9499999999994</v>
      </c>
      <c r="P22" s="33">
        <v>0</v>
      </c>
      <c r="Q22" s="33">
        <v>0</v>
      </c>
      <c r="R22" s="31">
        <v>0</v>
      </c>
      <c r="S22" s="34">
        <f t="shared" si="7"/>
        <v>3615.9499999999994</v>
      </c>
    </row>
    <row r="23" spans="1:19" ht="12.75">
      <c r="A23" s="28" t="s">
        <v>9</v>
      </c>
      <c r="B23" s="29">
        <f>2992.58+528.6</f>
        <v>3521.18</v>
      </c>
      <c r="C23" s="29">
        <f>2091.6+352.4</f>
        <v>2444</v>
      </c>
      <c r="D23" s="29">
        <v>0</v>
      </c>
      <c r="E23" s="29">
        <f t="shared" si="1"/>
        <v>5965.18</v>
      </c>
      <c r="F23" s="31">
        <f t="shared" si="2"/>
        <v>556.3</v>
      </c>
      <c r="G23" s="31">
        <f t="shared" si="3"/>
        <v>1056.9699999999998</v>
      </c>
      <c r="H23" s="32">
        <f t="shared" si="4"/>
        <v>890.0799999999999</v>
      </c>
      <c r="I23" s="31">
        <v>0</v>
      </c>
      <c r="J23" s="31">
        <v>0</v>
      </c>
      <c r="K23" s="31">
        <v>0</v>
      </c>
      <c r="L23" s="31">
        <v>0</v>
      </c>
      <c r="M23" s="31">
        <f t="shared" si="5"/>
        <v>1112.6</v>
      </c>
      <c r="N23" s="31">
        <v>0</v>
      </c>
      <c r="O23" s="50">
        <f t="shared" si="6"/>
        <v>3615.9499999999994</v>
      </c>
      <c r="P23" s="33">
        <f>3187+6250</f>
        <v>9437</v>
      </c>
      <c r="Q23" s="33">
        <v>0</v>
      </c>
      <c r="R23" s="31">
        <v>0</v>
      </c>
      <c r="S23" s="34">
        <f t="shared" si="7"/>
        <v>13052.949999999999</v>
      </c>
    </row>
    <row r="24" spans="1:19" ht="12.75">
      <c r="A24" s="28" t="s">
        <v>40</v>
      </c>
      <c r="B24" s="29">
        <f>2542.8+528.6</f>
        <v>3071.4</v>
      </c>
      <c r="C24" s="29">
        <f>1695.2+352.4</f>
        <v>2047.6</v>
      </c>
      <c r="D24" s="29">
        <v>0</v>
      </c>
      <c r="E24" s="29">
        <f t="shared" si="1"/>
        <v>5119</v>
      </c>
      <c r="F24" s="31">
        <f t="shared" si="2"/>
        <v>556.3</v>
      </c>
      <c r="G24" s="31">
        <f t="shared" si="3"/>
        <v>1056.9699999999998</v>
      </c>
      <c r="H24" s="32">
        <f t="shared" si="4"/>
        <v>890.0799999999999</v>
      </c>
      <c r="I24" s="31"/>
      <c r="J24" s="31">
        <v>0</v>
      </c>
      <c r="K24" s="31"/>
      <c r="L24" s="31"/>
      <c r="M24" s="31">
        <f t="shared" si="5"/>
        <v>1112.6</v>
      </c>
      <c r="N24" s="31">
        <v>0</v>
      </c>
      <c r="O24" s="50">
        <f t="shared" si="6"/>
        <v>3615.9499999999994</v>
      </c>
      <c r="P24" s="33">
        <v>0</v>
      </c>
      <c r="Q24" s="33">
        <v>1439</v>
      </c>
      <c r="R24" s="31">
        <v>0</v>
      </c>
      <c r="S24" s="34">
        <f t="shared" si="7"/>
        <v>5054.949999999999</v>
      </c>
    </row>
    <row r="25" spans="1:19" ht="12.75">
      <c r="A25" s="28" t="s">
        <v>41</v>
      </c>
      <c r="B25" s="29">
        <f>2619.6+528.6</f>
        <v>3148.2</v>
      </c>
      <c r="C25" s="29">
        <f>1746.4+352.4</f>
        <v>2098.8</v>
      </c>
      <c r="D25" s="29">
        <v>0</v>
      </c>
      <c r="E25" s="29">
        <f t="shared" si="1"/>
        <v>5247</v>
      </c>
      <c r="F25" s="31">
        <f t="shared" si="2"/>
        <v>556.3</v>
      </c>
      <c r="G25" s="31">
        <f t="shared" si="3"/>
        <v>1056.9699999999998</v>
      </c>
      <c r="H25" s="32">
        <f t="shared" si="4"/>
        <v>890.0799999999999</v>
      </c>
      <c r="I25" s="31"/>
      <c r="J25" s="31">
        <v>0</v>
      </c>
      <c r="K25" s="31"/>
      <c r="L25" s="31"/>
      <c r="M25" s="31">
        <f t="shared" si="5"/>
        <v>1112.6</v>
      </c>
      <c r="N25" s="31">
        <v>353.68</v>
      </c>
      <c r="O25" s="50">
        <f t="shared" si="6"/>
        <v>3969.629999999999</v>
      </c>
      <c r="P25" s="33">
        <f>2038+1316</f>
        <v>3354</v>
      </c>
      <c r="Q25" s="33">
        <v>2348</v>
      </c>
      <c r="R25" s="31">
        <v>0</v>
      </c>
      <c r="S25" s="34">
        <f t="shared" si="7"/>
        <v>9671.63</v>
      </c>
    </row>
    <row r="26" spans="1:19" ht="12.75">
      <c r="A26" s="28" t="s">
        <v>42</v>
      </c>
      <c r="B26" s="29">
        <f>3842.4+270.6</f>
        <v>4113</v>
      </c>
      <c r="C26" s="29">
        <f>2562.37+180.4</f>
        <v>2742.77</v>
      </c>
      <c r="D26" s="29">
        <v>0</v>
      </c>
      <c r="E26" s="29">
        <f t="shared" si="1"/>
        <v>6855.77</v>
      </c>
      <c r="F26" s="31">
        <f t="shared" si="2"/>
        <v>556.3</v>
      </c>
      <c r="G26" s="31">
        <f t="shared" si="3"/>
        <v>1056.9699999999998</v>
      </c>
      <c r="H26" s="32">
        <f t="shared" si="4"/>
        <v>890.0799999999999</v>
      </c>
      <c r="I26" s="31"/>
      <c r="J26" s="31">
        <v>0</v>
      </c>
      <c r="K26" s="31"/>
      <c r="L26" s="31"/>
      <c r="M26" s="31">
        <f t="shared" si="5"/>
        <v>1112.6</v>
      </c>
      <c r="N26" s="31">
        <v>0</v>
      </c>
      <c r="O26" s="50">
        <f t="shared" si="6"/>
        <v>3615.9499999999994</v>
      </c>
      <c r="P26" s="33">
        <v>1291</v>
      </c>
      <c r="Q26" s="33">
        <v>0</v>
      </c>
      <c r="R26" s="31">
        <v>0</v>
      </c>
      <c r="S26" s="34">
        <f t="shared" si="7"/>
        <v>4906.949999999999</v>
      </c>
    </row>
    <row r="27" spans="1:19" ht="12.75">
      <c r="A27" s="28" t="s">
        <v>43</v>
      </c>
      <c r="B27" s="29">
        <f>3328.2+270.6</f>
        <v>3598.7999999999997</v>
      </c>
      <c r="C27" s="29">
        <f>2218.03+180.4</f>
        <v>2398.4300000000003</v>
      </c>
      <c r="D27" s="29">
        <v>0</v>
      </c>
      <c r="E27" s="29">
        <f t="shared" si="1"/>
        <v>5997.23</v>
      </c>
      <c r="F27" s="31">
        <f t="shared" si="2"/>
        <v>556.3</v>
      </c>
      <c r="G27" s="31">
        <f t="shared" si="3"/>
        <v>1056.9699999999998</v>
      </c>
      <c r="H27" s="32">
        <f t="shared" si="4"/>
        <v>890.0799999999999</v>
      </c>
      <c r="I27" s="31"/>
      <c r="J27" s="31">
        <v>0</v>
      </c>
      <c r="K27" s="31"/>
      <c r="L27" s="31"/>
      <c r="M27" s="31">
        <f t="shared" si="5"/>
        <v>1112.6</v>
      </c>
      <c r="N27" s="31">
        <v>0</v>
      </c>
      <c r="O27" s="50">
        <f t="shared" si="6"/>
        <v>3615.9499999999994</v>
      </c>
      <c r="P27" s="33">
        <v>0</v>
      </c>
      <c r="Q27" s="33">
        <v>0</v>
      </c>
      <c r="R27" s="31">
        <v>0</v>
      </c>
      <c r="S27" s="34">
        <f t="shared" si="7"/>
        <v>3615.9499999999994</v>
      </c>
    </row>
    <row r="28" spans="1:19" ht="24">
      <c r="A28" s="35" t="s">
        <v>44</v>
      </c>
      <c r="B28" s="29">
        <v>0</v>
      </c>
      <c r="C28" s="29">
        <v>0</v>
      </c>
      <c r="D28" s="29">
        <v>0</v>
      </c>
      <c r="E28" s="29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50"/>
      <c r="P28" s="33"/>
      <c r="Q28" s="33"/>
      <c r="R28" s="31"/>
      <c r="S28" s="34"/>
    </row>
    <row r="29" spans="1:19" ht="12.75">
      <c r="A29" s="36" t="s">
        <v>2</v>
      </c>
      <c r="B29" s="37">
        <f>SUM(B16:B28)</f>
        <v>39424.090000000004</v>
      </c>
      <c r="C29" s="37">
        <f>SUM(C16:C28)</f>
        <v>26113.199999999997</v>
      </c>
      <c r="D29" s="37">
        <f>SUM(D16:D28)</f>
        <v>0</v>
      </c>
      <c r="E29" s="55">
        <f>SUM(E15:E28)</f>
        <v>117673.2536</v>
      </c>
      <c r="F29" s="37">
        <f>SUM(F16:F28)</f>
        <v>6675.600000000001</v>
      </c>
      <c r="G29" s="37">
        <f>SUM(G16:G28)</f>
        <v>12683.639999999994</v>
      </c>
      <c r="H29" s="37">
        <f>SUM(H16:H28)</f>
        <v>10680.96</v>
      </c>
      <c r="I29" s="37"/>
      <c r="J29" s="37">
        <f>SUM(J16:J28)</f>
        <v>0</v>
      </c>
      <c r="K29" s="37"/>
      <c r="L29" s="37"/>
      <c r="M29" s="37">
        <f aca="true" t="shared" si="8" ref="M29:S29">SUM(M16:M28)</f>
        <v>13351.200000000003</v>
      </c>
      <c r="N29" s="37">
        <f t="shared" si="8"/>
        <v>353.68</v>
      </c>
      <c r="O29" s="37">
        <f t="shared" si="8"/>
        <v>43745.079999999994</v>
      </c>
      <c r="P29" s="37">
        <f t="shared" si="8"/>
        <v>14082</v>
      </c>
      <c r="Q29" s="37">
        <f t="shared" si="8"/>
        <v>3787</v>
      </c>
      <c r="R29" s="37">
        <f t="shared" si="8"/>
        <v>0</v>
      </c>
      <c r="S29" s="38">
        <f t="shared" si="8"/>
        <v>61614.07999999999</v>
      </c>
    </row>
    <row r="30" spans="1:19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8" t="s">
        <v>65</v>
      </c>
      <c r="R30" s="125">
        <f>E29-S29</f>
        <v>56059.17360000001</v>
      </c>
      <c r="S30" s="125"/>
    </row>
    <row r="31" spans="1:19" ht="12.75">
      <c r="A31" s="45" t="s">
        <v>10</v>
      </c>
      <c r="B31" s="46" t="s">
        <v>66</v>
      </c>
      <c r="C31" s="46" t="s">
        <v>67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/>
      <c r="R31" s="56"/>
      <c r="S31" s="56"/>
    </row>
    <row r="32" spans="1:19" ht="12.7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8"/>
      <c r="R32" s="56"/>
      <c r="S32" s="56"/>
    </row>
    <row r="33" spans="1:19" ht="12.7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5" spans="1:19" ht="15">
      <c r="A35" s="98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ht="12.75">
      <c r="A36" s="99" t="s">
        <v>46</v>
      </c>
      <c r="B36" s="99"/>
      <c r="C36" s="100" t="s">
        <v>6</v>
      </c>
      <c r="D36" s="100"/>
      <c r="E36" s="100"/>
      <c r="F36" s="100"/>
      <c r="G36" s="100"/>
      <c r="H36" s="100"/>
      <c r="I36" s="100"/>
      <c r="J36" s="100"/>
      <c r="K36" s="100"/>
      <c r="L36" s="101" t="s">
        <v>47</v>
      </c>
      <c r="M36" s="102"/>
      <c r="N36" s="103"/>
      <c r="O36" s="99" t="s">
        <v>48</v>
      </c>
      <c r="P36" s="85"/>
      <c r="Q36" s="99" t="s">
        <v>49</v>
      </c>
      <c r="R36" s="99"/>
      <c r="S36" s="85" t="s">
        <v>50</v>
      </c>
    </row>
    <row r="37" spans="1:19" ht="12.75">
      <c r="A37" s="99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4"/>
      <c r="M37" s="105"/>
      <c r="N37" s="106"/>
      <c r="O37" s="99"/>
      <c r="P37" s="86"/>
      <c r="Q37" s="99"/>
      <c r="R37" s="99"/>
      <c r="S37" s="86"/>
    </row>
    <row r="38" spans="1:19" ht="12.75">
      <c r="A38" s="80"/>
      <c r="B38" s="81"/>
      <c r="C38" s="82" t="s">
        <v>51</v>
      </c>
      <c r="D38" s="83"/>
      <c r="E38" s="83"/>
      <c r="F38" s="83"/>
      <c r="G38" s="83"/>
      <c r="H38" s="83"/>
      <c r="I38" s="83"/>
      <c r="J38" s="83"/>
      <c r="K38" s="84"/>
      <c r="L38" s="87"/>
      <c r="M38" s="88"/>
      <c r="N38" s="89"/>
      <c r="O38" s="39"/>
      <c r="P38" s="39"/>
      <c r="Q38" s="90"/>
      <c r="R38" s="90"/>
      <c r="S38" s="39"/>
    </row>
    <row r="39" spans="1:19" ht="12.75">
      <c r="A39" s="80"/>
      <c r="B39" s="81"/>
      <c r="C39" s="82" t="s">
        <v>52</v>
      </c>
      <c r="D39" s="83"/>
      <c r="E39" s="83"/>
      <c r="F39" s="83"/>
      <c r="G39" s="83"/>
      <c r="H39" s="83"/>
      <c r="I39" s="83"/>
      <c r="J39" s="83"/>
      <c r="K39" s="84"/>
      <c r="L39" s="62" t="s">
        <v>53</v>
      </c>
      <c r="M39" s="63"/>
      <c r="N39" s="64"/>
      <c r="O39" s="40">
        <v>0.05</v>
      </c>
      <c r="P39" s="41"/>
      <c r="Q39" s="65">
        <f>SUM(O39*2487*12)</f>
        <v>1492.2</v>
      </c>
      <c r="R39" s="65"/>
      <c r="S39" s="40"/>
    </row>
    <row r="40" spans="1:19" ht="12.75">
      <c r="A40" s="80"/>
      <c r="B40" s="81"/>
      <c r="C40" s="82" t="s">
        <v>54</v>
      </c>
      <c r="D40" s="83"/>
      <c r="E40" s="83"/>
      <c r="F40" s="83"/>
      <c r="G40" s="83"/>
      <c r="H40" s="83"/>
      <c r="I40" s="83"/>
      <c r="J40" s="83"/>
      <c r="K40" s="84"/>
      <c r="L40" s="62" t="s">
        <v>53</v>
      </c>
      <c r="M40" s="63"/>
      <c r="N40" s="64"/>
      <c r="O40" s="40">
        <v>0.05</v>
      </c>
      <c r="P40" s="41"/>
      <c r="Q40" s="65">
        <f aca="true" t="shared" si="9" ref="Q40:Q46">SUM(O40*2487*12)</f>
        <v>1492.2</v>
      </c>
      <c r="R40" s="65"/>
      <c r="S40" s="40"/>
    </row>
    <row r="41" spans="1:19" ht="12.75">
      <c r="A41" s="80"/>
      <c r="B41" s="81"/>
      <c r="C41" s="82" t="s">
        <v>55</v>
      </c>
      <c r="D41" s="83"/>
      <c r="E41" s="83"/>
      <c r="F41" s="83"/>
      <c r="G41" s="83"/>
      <c r="H41" s="83"/>
      <c r="I41" s="83"/>
      <c r="J41" s="83"/>
      <c r="K41" s="84"/>
      <c r="L41" s="62" t="s">
        <v>56</v>
      </c>
      <c r="M41" s="63"/>
      <c r="N41" s="64"/>
      <c r="O41" s="40">
        <v>0.15</v>
      </c>
      <c r="P41" s="41"/>
      <c r="Q41" s="65">
        <f t="shared" si="9"/>
        <v>4476.6</v>
      </c>
      <c r="R41" s="65"/>
      <c r="S41" s="40"/>
    </row>
    <row r="42" spans="1:19" ht="12.75">
      <c r="A42" s="69"/>
      <c r="B42" s="70"/>
      <c r="C42" s="77" t="s">
        <v>57</v>
      </c>
      <c r="D42" s="78"/>
      <c r="E42" s="78"/>
      <c r="F42" s="78"/>
      <c r="G42" s="78"/>
      <c r="H42" s="78"/>
      <c r="I42" s="78"/>
      <c r="J42" s="78"/>
      <c r="K42" s="79"/>
      <c r="L42" s="62" t="s">
        <v>53</v>
      </c>
      <c r="M42" s="63"/>
      <c r="N42" s="64"/>
      <c r="O42" s="1">
        <v>0.15</v>
      </c>
      <c r="P42" s="1"/>
      <c r="Q42" s="65">
        <f t="shared" si="9"/>
        <v>4476.6</v>
      </c>
      <c r="R42" s="65"/>
      <c r="S42" s="1"/>
    </row>
    <row r="43" spans="1:19" ht="12.75">
      <c r="A43" s="65"/>
      <c r="B43" s="65"/>
      <c r="C43" s="71" t="s">
        <v>58</v>
      </c>
      <c r="D43" s="72"/>
      <c r="E43" s="72"/>
      <c r="F43" s="72"/>
      <c r="G43" s="72"/>
      <c r="H43" s="72"/>
      <c r="I43" s="72"/>
      <c r="J43" s="72"/>
      <c r="K43" s="73"/>
      <c r="L43" s="74" t="s">
        <v>59</v>
      </c>
      <c r="M43" s="75"/>
      <c r="N43" s="76"/>
      <c r="O43" s="1">
        <v>0.25</v>
      </c>
      <c r="P43" s="1"/>
      <c r="Q43" s="65">
        <f t="shared" si="9"/>
        <v>7461</v>
      </c>
      <c r="R43" s="65"/>
      <c r="S43" s="1"/>
    </row>
    <row r="44" spans="1:19" ht="12.75">
      <c r="A44" s="69"/>
      <c r="B44" s="70"/>
      <c r="C44" s="71" t="s">
        <v>60</v>
      </c>
      <c r="D44" s="72"/>
      <c r="E44" s="72"/>
      <c r="F44" s="72"/>
      <c r="G44" s="72"/>
      <c r="H44" s="72"/>
      <c r="I44" s="72"/>
      <c r="J44" s="72"/>
      <c r="K44" s="73"/>
      <c r="L44" s="74" t="s">
        <v>59</v>
      </c>
      <c r="M44" s="75"/>
      <c r="N44" s="76"/>
      <c r="O44" s="1">
        <v>0.1</v>
      </c>
      <c r="P44" s="42"/>
      <c r="Q44" s="65">
        <f t="shared" si="9"/>
        <v>2984.4</v>
      </c>
      <c r="R44" s="65"/>
      <c r="S44" s="1"/>
    </row>
    <row r="45" spans="1:19" ht="12.75">
      <c r="A45" s="65"/>
      <c r="B45" s="65"/>
      <c r="C45" s="77" t="s">
        <v>61</v>
      </c>
      <c r="D45" s="78"/>
      <c r="E45" s="78"/>
      <c r="F45" s="78"/>
      <c r="G45" s="78"/>
      <c r="H45" s="78"/>
      <c r="I45" s="78"/>
      <c r="J45" s="78"/>
      <c r="K45" s="79"/>
      <c r="L45" s="74" t="s">
        <v>59</v>
      </c>
      <c r="M45" s="75"/>
      <c r="N45" s="76"/>
      <c r="O45" s="1">
        <v>0.25</v>
      </c>
      <c r="P45" s="1"/>
      <c r="Q45" s="65">
        <f t="shared" si="9"/>
        <v>7461</v>
      </c>
      <c r="R45" s="65"/>
      <c r="S45" s="1"/>
    </row>
    <row r="46" spans="1:19" ht="12.75">
      <c r="A46" s="43"/>
      <c r="B46" s="7"/>
      <c r="C46" s="61" t="s">
        <v>62</v>
      </c>
      <c r="D46" s="61"/>
      <c r="E46" s="61"/>
      <c r="F46" s="61"/>
      <c r="G46" s="61"/>
      <c r="H46" s="61"/>
      <c r="I46" s="61"/>
      <c r="J46" s="61"/>
      <c r="K46" s="61"/>
      <c r="L46" s="62" t="s">
        <v>53</v>
      </c>
      <c r="M46" s="63"/>
      <c r="N46" s="64"/>
      <c r="O46" s="2">
        <v>1</v>
      </c>
      <c r="P46" s="44"/>
      <c r="Q46" s="65">
        <f t="shared" si="9"/>
        <v>29844</v>
      </c>
      <c r="R46" s="65"/>
      <c r="S46" s="1"/>
    </row>
    <row r="47" spans="5:19" ht="12.75">
      <c r="E47" s="66" t="s">
        <v>63</v>
      </c>
      <c r="F47" s="67"/>
      <c r="G47" s="67"/>
      <c r="H47" s="67"/>
      <c r="I47" s="67"/>
      <c r="J47" s="67"/>
      <c r="K47" s="67"/>
      <c r="L47" s="67"/>
      <c r="M47" s="67"/>
      <c r="N47" s="68"/>
      <c r="O47" s="4">
        <f>SUM(O39:O46)</f>
        <v>2</v>
      </c>
      <c r="P47" s="3"/>
      <c r="Q47" s="58">
        <f>SUM(Q39:Q46)</f>
        <v>59688</v>
      </c>
      <c r="R47" s="58"/>
      <c r="S47" s="1"/>
    </row>
  </sheetData>
  <sheetProtection/>
  <mergeCells count="77">
    <mergeCell ref="R30:S30"/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M8:M9"/>
    <mergeCell ref="N8:N9"/>
    <mergeCell ref="C8:C9"/>
    <mergeCell ref="D8:D9"/>
    <mergeCell ref="E8:E9"/>
    <mergeCell ref="F8:F9"/>
    <mergeCell ref="G8:G9"/>
    <mergeCell ref="H8:H9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A14:E14"/>
    <mergeCell ref="F14:S14"/>
    <mergeCell ref="A15:D15"/>
    <mergeCell ref="A35:S35"/>
    <mergeCell ref="A36:B37"/>
    <mergeCell ref="C36:K37"/>
    <mergeCell ref="L36:N37"/>
    <mergeCell ref="O36:O37"/>
    <mergeCell ref="P36:P37"/>
    <mergeCell ref="Q36:R37"/>
    <mergeCell ref="S36:S37"/>
    <mergeCell ref="A38:B38"/>
    <mergeCell ref="C38:K38"/>
    <mergeCell ref="L38:N38"/>
    <mergeCell ref="Q38:R38"/>
    <mergeCell ref="A39:B39"/>
    <mergeCell ref="C39:K39"/>
    <mergeCell ref="L39:N39"/>
    <mergeCell ref="Q39:R39"/>
    <mergeCell ref="Q43:R43"/>
    <mergeCell ref="A40:B40"/>
    <mergeCell ref="C40:K40"/>
    <mergeCell ref="L40:N40"/>
    <mergeCell ref="Q40:R40"/>
    <mergeCell ref="A41:B41"/>
    <mergeCell ref="C41:K41"/>
    <mergeCell ref="L41:N41"/>
    <mergeCell ref="Q41:R41"/>
    <mergeCell ref="C45:K45"/>
    <mergeCell ref="L45:N45"/>
    <mergeCell ref="Q45:R45"/>
    <mergeCell ref="A42:B42"/>
    <mergeCell ref="C42:K42"/>
    <mergeCell ref="L42:N42"/>
    <mergeCell ref="Q42:R42"/>
    <mergeCell ref="A43:B43"/>
    <mergeCell ref="C43:K43"/>
    <mergeCell ref="L43:N43"/>
    <mergeCell ref="C46:K46"/>
    <mergeCell ref="L46:N46"/>
    <mergeCell ref="Q46:R46"/>
    <mergeCell ref="E47:N47"/>
    <mergeCell ref="Q47:R47"/>
    <mergeCell ref="A44:B44"/>
    <mergeCell ref="C44:K44"/>
    <mergeCell ref="L44:N44"/>
    <mergeCell ref="Q44:R44"/>
    <mergeCell ref="A45:B45"/>
  </mergeCells>
  <printOptions/>
  <pageMargins left="0.0625" right="0.10416666666666667" top="0.08333333333333333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2017-02-06T05:46:23Z</cp:lastPrinted>
  <dcterms:created xsi:type="dcterms:W3CDTF">2007-02-04T12:22:59Z</dcterms:created>
  <dcterms:modified xsi:type="dcterms:W3CDTF">2017-02-06T10:06:46Z</dcterms:modified>
  <cp:category/>
  <cp:version/>
  <cp:contentType/>
  <cp:contentStatus/>
</cp:coreProperties>
</file>