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360" windowWidth="9720" windowHeight="7080" activeTab="0"/>
  </bookViews>
  <sheets>
    <sheet name="2017" sheetId="7" r:id="rId1"/>
  </sheets>
  <definedNames>
    <definedName name="_xlnm.Print_Area" localSheetId="0">'2017'!$A$1:$T$30</definedName>
  </definedNames>
  <calcPr calcId="162913" refMode="R1C1"/>
</workbook>
</file>

<file path=xl/comments1.xml><?xml version="1.0" encoding="utf-8"?>
<comments xmlns="http://schemas.openxmlformats.org/spreadsheetml/2006/main">
  <authors>
    <author>den</author>
  </authors>
  <commentList>
    <comment ref="O20" authorId="0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1191р-покос</t>
        </r>
      </text>
    </comment>
  </commentList>
</comments>
</file>

<file path=xl/sharedStrings.xml><?xml version="1.0" encoding="utf-8"?>
<sst xmlns="http://schemas.openxmlformats.org/spreadsheetml/2006/main" count="79" uniqueCount="71">
  <si>
    <t>Содержание</t>
  </si>
  <si>
    <t>ремонт</t>
  </si>
  <si>
    <t>Итого</t>
  </si>
  <si>
    <t>итого</t>
  </si>
  <si>
    <t>Наименование работ</t>
  </si>
  <si>
    <t>ИТОГО</t>
  </si>
  <si>
    <t>март</t>
  </si>
  <si>
    <t>май</t>
  </si>
  <si>
    <t>июнь</t>
  </si>
  <si>
    <t>июль</t>
  </si>
  <si>
    <t>август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</si>
  <si>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</si>
  <si>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</si>
  <si>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</si>
  <si>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</si>
  <si>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</si>
  <si>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</si>
  <si>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</si>
  <si>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</si>
  <si>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</si>
  <si>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</si>
  <si>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</si>
  <si>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</si>
  <si>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</si>
  <si>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</si>
  <si>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</si>
  <si>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</si>
  <si>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</si>
  <si>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</si>
  <si>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</si>
  <si>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</si>
  <si>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</si>
  <si>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</si>
  <si>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</si>
  <si>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</si>
  <si>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</si>
  <si>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</si>
  <si>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</si>
  <si>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</si>
  <si>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</si>
  <si>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</si>
  <si>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</si>
  <si>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</si>
  <si>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</si>
  <si>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</si>
  <si>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</si>
  <si>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</si>
  <si>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</si>
  <si>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</si>
  <si>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</si>
  <si>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</si>
  <si>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</si>
  <si>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</si>
  <si>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</si>
  <si>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</si>
  <si>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</si>
  <si>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</si>
  <si>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</si>
  <si>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</si>
  <si>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</si>
  <si>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</si>
  <si>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</si>
  <si>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</si>
  <si>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</si>
  <si>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</si>
  <si>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</si>
  <si>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декаб.</t>
  </si>
  <si>
    <t>по мере необходи-мости</t>
  </si>
  <si>
    <t>Информация о доходах и расходах по дому __Мельничная 6/1__на 2017год.</t>
  </si>
  <si>
    <t xml:space="preserve">  </t>
  </si>
  <si>
    <t>услуги сторонних организаций, разовые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</si>
</sst>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&quot;р.&quot;_-;\-* #,##0&quot;р.&quot;_-;_-* &quot;-&quot;&quot;р.&quot;_-;_-@_-"/>
    <numFmt numFmtId="165" formatCode="#,##0.00_р_."/>
    <numFmt numFmtId="171" formatCode="#,##0&quot;р.&quot;"/>
  </numFmts>
  <fonts count="17"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7"/>
      <name val="Arial Cyr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 Cyr"/>
      <family val="2"/>
    </font>
    <font>
      <sz val="8"/>
      <color rgb="FFFF0000"/>
      <name val="Arial Cyr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/>
    <xf numFmtId="0" fontId="0" fillId="0" borderId="1" xfId="0" applyBorder="1"/>
    <xf numFmtId="0" fontId="0" fillId="0" borderId="1" xfId="0" applyBorder="1" applyAlignment="1">
      <alignment/>
    </xf>
    <xf numFmtId="0" fontId="0" fillId="2" borderId="1" xfId="0" applyFill="1" applyBorder="1"/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wrapText="1"/>
    </xf>
    <xf numFmtId="2" fontId="8" fillId="3" borderId="2" xfId="0" applyNumberFormat="1" applyFont="1" applyFill="1" applyBorder="1" applyAlignment="1">
      <alignment/>
    </xf>
    <xf numFmtId="2" fontId="8" fillId="0" borderId="3" xfId="0" applyNumberFormat="1" applyFont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/>
    <xf numFmtId="2" fontId="3" fillId="5" borderId="4" xfId="0" applyNumberFormat="1" applyFont="1" applyFill="1" applyBorder="1" applyAlignment="1">
      <alignment horizontal="center" vertical="top" wrapText="1"/>
    </xf>
    <xf numFmtId="17" fontId="6" fillId="6" borderId="1" xfId="0" applyNumberFormat="1" applyFont="1" applyFill="1" applyBorder="1" applyAlignment="1">
      <alignment horizontal="left"/>
    </xf>
    <xf numFmtId="165" fontId="3" fillId="5" borderId="1" xfId="0" applyNumberFormat="1" applyFont="1" applyFill="1" applyBorder="1"/>
    <xf numFmtId="165" fontId="3" fillId="5" borderId="3" xfId="0" applyNumberFormat="1" applyFont="1" applyFill="1" applyBorder="1"/>
    <xf numFmtId="4" fontId="3" fillId="5" borderId="1" xfId="0" applyNumberFormat="1" applyFont="1" applyFill="1" applyBorder="1"/>
    <xf numFmtId="17" fontId="6" fillId="7" borderId="1" xfId="0" applyNumberFormat="1" applyFont="1" applyFill="1" applyBorder="1" applyAlignment="1">
      <alignment horizontal="left" wrapText="1"/>
    </xf>
    <xf numFmtId="0" fontId="6" fillId="8" borderId="1" xfId="0" applyFont="1" applyFill="1" applyBorder="1"/>
    <xf numFmtId="165" fontId="3" fillId="8" borderId="1" xfId="0" applyNumberFormat="1" applyFont="1" applyFill="1" applyBorder="1"/>
    <xf numFmtId="4" fontId="8" fillId="8" borderId="1" xfId="0" applyNumberFormat="1" applyFont="1" applyFill="1" applyBorder="1"/>
    <xf numFmtId="0" fontId="0" fillId="3" borderId="1" xfId="0" applyFill="1" applyBorder="1"/>
    <xf numFmtId="0" fontId="0" fillId="3" borderId="5" xfId="0" applyFill="1" applyBorder="1"/>
    <xf numFmtId="0" fontId="0" fillId="0" borderId="5" xfId="0" applyBorder="1"/>
    <xf numFmtId="165" fontId="3" fillId="9" borderId="1" xfId="0" applyNumberFormat="1" applyFont="1" applyFill="1" applyBorder="1"/>
    <xf numFmtId="0" fontId="6" fillId="0" borderId="0" xfId="0" applyFont="1" applyFill="1" applyBorder="1"/>
    <xf numFmtId="165" fontId="3" fillId="0" borderId="0" xfId="0" applyNumberFormat="1" applyFont="1" applyFill="1" applyBorder="1"/>
    <xf numFmtId="4" fontId="8" fillId="0" borderId="0" xfId="0" applyNumberFormat="1" applyFont="1" applyFill="1" applyBorder="1"/>
    <xf numFmtId="165" fontId="9" fillId="0" borderId="0" xfId="0" applyNumberFormat="1" applyFont="1" applyFill="1" applyBorder="1"/>
    <xf numFmtId="165" fontId="10" fillId="8" borderId="1" xfId="0" applyNumberFormat="1" applyFont="1" applyFill="1" applyBorder="1"/>
    <xf numFmtId="0" fontId="0" fillId="0" borderId="6" xfId="0" applyBorder="1" applyAlignment="1">
      <alignment horizontal="center"/>
    </xf>
    <xf numFmtId="2" fontId="1" fillId="5" borderId="5" xfId="0" applyNumberFormat="1" applyFont="1" applyFill="1" applyBorder="1" applyAlignment="1">
      <alignment horizontal="center" vertical="top" wrapText="1"/>
    </xf>
    <xf numFmtId="2" fontId="3" fillId="5" borderId="7" xfId="0" applyNumberFormat="1" applyFont="1" applyFill="1" applyBorder="1" applyAlignment="1">
      <alignment horizontal="center" vertical="top" wrapText="1"/>
    </xf>
    <xf numFmtId="2" fontId="3" fillId="5" borderId="6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left" vertical="top" textRotation="90" wrapText="1"/>
    </xf>
    <xf numFmtId="2" fontId="3" fillId="0" borderId="3" xfId="0" applyNumberFormat="1" applyFont="1" applyBorder="1" applyAlignment="1">
      <alignment vertical="top" textRotation="90" wrapText="1"/>
    </xf>
    <xf numFmtId="0" fontId="14" fillId="3" borderId="1" xfId="0" applyNumberFormat="1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top"/>
    </xf>
    <xf numFmtId="2" fontId="3" fillId="3" borderId="3" xfId="0" applyNumberFormat="1" applyFont="1" applyFill="1" applyBorder="1" applyAlignment="1">
      <alignment horizontal="right" vertical="top" wrapText="1"/>
    </xf>
    <xf numFmtId="2" fontId="8" fillId="3" borderId="1" xfId="0" applyNumberFormat="1" applyFont="1" applyFill="1" applyBorder="1" applyAlignment="1">
      <alignment vertical="top" wrapText="1"/>
    </xf>
    <xf numFmtId="2" fontId="8" fillId="3" borderId="3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3" fillId="10" borderId="6" xfId="0" applyFont="1" applyFill="1" applyBorder="1" applyAlignment="1">
      <alignment horizontal="center" wrapText="1"/>
    </xf>
    <xf numFmtId="4" fontId="3" fillId="9" borderId="1" xfId="0" applyNumberFormat="1" applyFont="1" applyFill="1" applyBorder="1"/>
    <xf numFmtId="165" fontId="10" fillId="10" borderId="1" xfId="0" applyNumberFormat="1" applyFont="1" applyFill="1" applyBorder="1"/>
    <xf numFmtId="165" fontId="3" fillId="9" borderId="1" xfId="0" applyNumberFormat="1" applyFont="1" applyFill="1" applyBorder="1" applyAlignment="1">
      <alignment/>
    </xf>
    <xf numFmtId="165" fontId="10" fillId="4" borderId="1" xfId="0" applyNumberFormat="1" applyFont="1" applyFill="1" applyBorder="1"/>
    <xf numFmtId="164" fontId="3" fillId="0" borderId="0" xfId="0" applyNumberFormat="1" applyFont="1" applyFill="1" applyBorder="1"/>
    <xf numFmtId="171" fontId="3" fillId="0" borderId="0" xfId="0" applyNumberFormat="1" applyFont="1" applyFill="1" applyBorder="1"/>
    <xf numFmtId="164" fontId="0" fillId="0" borderId="0" xfId="0" applyNumberFormat="1"/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64" fontId="10" fillId="0" borderId="0" xfId="0" applyNumberFormat="1" applyFont="1" applyFill="1" applyBorder="1"/>
    <xf numFmtId="0" fontId="0" fillId="0" borderId="0" xfId="0" applyFont="1"/>
    <xf numFmtId="165" fontId="15" fillId="0" borderId="0" xfId="0" applyNumberFormat="1" applyFont="1" applyFill="1" applyBorder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2" borderId="5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2" fontId="1" fillId="5" borderId="5" xfId="0" applyNumberFormat="1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5" fontId="9" fillId="0" borderId="12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2" fontId="3" fillId="0" borderId="8" xfId="0" applyNumberFormat="1" applyFont="1" applyBorder="1" applyAlignment="1">
      <alignment horizontal="left" vertical="top" textRotation="90" wrapText="1"/>
    </xf>
    <xf numFmtId="2" fontId="3" fillId="0" borderId="3" xfId="0" applyNumberFormat="1" applyFont="1" applyBorder="1" applyAlignment="1">
      <alignment horizontal="left" vertical="top" textRotation="90" wrapText="1"/>
    </xf>
    <xf numFmtId="0" fontId="1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left" wrapText="1"/>
    </xf>
    <xf numFmtId="2" fontId="8" fillId="0" borderId="9" xfId="0" applyNumberFormat="1" applyFont="1" applyBorder="1" applyAlignment="1">
      <alignment horizontal="left" wrapText="1"/>
    </xf>
    <xf numFmtId="2" fontId="8" fillId="0" borderId="13" xfId="0" applyNumberFormat="1" applyFont="1" applyBorder="1" applyAlignment="1">
      <alignment horizontal="left" wrapText="1"/>
    </xf>
    <xf numFmtId="2" fontId="8" fillId="0" borderId="10" xfId="0" applyNumberFormat="1" applyFont="1" applyBorder="1" applyAlignment="1">
      <alignment horizontal="left" wrapText="1"/>
    </xf>
    <xf numFmtId="2" fontId="8" fillId="0" borderId="8" xfId="0" applyNumberFormat="1" applyFont="1" applyBorder="1" applyAlignment="1">
      <alignment horizontal="left" textRotation="90" wrapText="1"/>
    </xf>
    <xf numFmtId="2" fontId="8" fillId="0" borderId="14" xfId="0" applyNumberFormat="1" applyFont="1" applyBorder="1" applyAlignment="1">
      <alignment horizontal="left" textRotation="90" wrapText="1"/>
    </xf>
    <xf numFmtId="2" fontId="8" fillId="0" borderId="3" xfId="0" applyNumberFormat="1" applyFont="1" applyBorder="1" applyAlignment="1">
      <alignment horizontal="left" textRotation="90" wrapText="1"/>
    </xf>
    <xf numFmtId="2" fontId="9" fillId="0" borderId="8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 wrapText="1"/>
    </xf>
    <xf numFmtId="2" fontId="6" fillId="0" borderId="8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3" fillId="8" borderId="5" xfId="0" applyNumberFormat="1" applyFont="1" applyFill="1" applyBorder="1" applyAlignment="1">
      <alignment horizontal="center"/>
    </xf>
    <xf numFmtId="165" fontId="3" fillId="8" borderId="6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2" fontId="1" fillId="5" borderId="7" xfId="0" applyNumberFormat="1" applyFont="1" applyFill="1" applyBorder="1" applyAlignment="1">
      <alignment horizontal="center" vertical="top" wrapText="1"/>
    </xf>
    <xf numFmtId="2" fontId="1" fillId="5" borderId="6" xfId="0" applyNumberFormat="1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wrapText="1"/>
    </xf>
    <xf numFmtId="0" fontId="0" fillId="2" borderId="6" xfId="0" applyFill="1" applyBorder="1"/>
    <xf numFmtId="2" fontId="6" fillId="0" borderId="5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textRotation="90" wrapText="1"/>
    </xf>
    <xf numFmtId="2" fontId="3" fillId="0" borderId="14" xfId="0" applyNumberFormat="1" applyFont="1" applyBorder="1" applyAlignment="1">
      <alignment horizontal="center" textRotation="90" wrapText="1"/>
    </xf>
    <xf numFmtId="2" fontId="3" fillId="0" borderId="3" xfId="0" applyNumberFormat="1" applyFont="1" applyBorder="1" applyAlignment="1">
      <alignment horizontal="center" textRotation="90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</sheetPr>
  <dimension ref="A1:W47"/>
  <sheetViews>
    <sheetView tabSelected="1" workbookViewId="0" topLeftCell="A1">
      <selection activeCell="F31" sqref="F31"/>
    </sheetView>
  </sheetViews>
  <sheetFormatPr defaultColWidth="9.140625" defaultRowHeight="12.75"/>
  <cols>
    <col min="1" max="1" width="7.00390625" style="0" customWidth="1"/>
    <col min="2" max="2" width="7.57421875" style="0" customWidth="1"/>
    <col min="3" max="3" width="6.421875" style="0" customWidth="1"/>
    <col min="5" max="5" width="9.140625" style="0" customWidth="1"/>
    <col min="7" max="7" width="9.57421875" style="0" customWidth="1"/>
    <col min="10" max="10" width="9.140625" style="0" customWidth="1"/>
    <col min="11" max="12" width="9.140625" style="0" hidden="1" customWidth="1"/>
    <col min="17" max="17" width="9.7109375" style="0" bestFit="1" customWidth="1"/>
    <col min="18" max="18" width="8.28125" style="0" customWidth="1"/>
    <col min="19" max="19" width="9.140625" style="0" hidden="1" customWidth="1"/>
  </cols>
  <sheetData>
    <row r="1" spans="1:20" ht="15.75">
      <c r="A1" s="102" t="s">
        <v>68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20" ht="12.7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103"/>
      <c r="B3" s="152"/>
      <c r="C3" s="152"/>
      <c r="D3" s="152"/>
      <c r="E3" s="153"/>
      <c r="F3" s="70" t="s">
        <v>13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60"/>
      <c r="S3" s="29"/>
      <c r="T3" s="1"/>
    </row>
    <row r="4" spans="1:20" ht="12.75">
      <c r="A4" s="4"/>
      <c r="B4" s="154" t="s">
        <v>14</v>
      </c>
      <c r="C4" s="155"/>
      <c r="D4" s="155"/>
      <c r="E4" s="156"/>
      <c r="F4" s="104" t="s">
        <v>0</v>
      </c>
      <c r="G4" s="105"/>
      <c r="H4" s="105"/>
      <c r="I4" s="105"/>
      <c r="J4" s="105"/>
      <c r="K4" s="105"/>
      <c r="L4" s="105"/>
      <c r="M4" s="105"/>
      <c r="N4" s="105"/>
      <c r="O4" s="105"/>
      <c r="P4" s="106" t="s">
        <v>15</v>
      </c>
      <c r="Q4" s="107"/>
      <c r="R4" s="110" t="s">
        <v>16</v>
      </c>
      <c r="S4" s="157"/>
      <c r="T4" s="113" t="s">
        <v>5</v>
      </c>
    </row>
    <row r="5" spans="1:20" ht="12.75">
      <c r="A5" s="5"/>
      <c r="B5" s="116" t="s">
        <v>17</v>
      </c>
      <c r="C5" s="116" t="s">
        <v>1</v>
      </c>
      <c r="D5" s="116" t="s">
        <v>62</v>
      </c>
      <c r="E5" s="118" t="s">
        <v>3</v>
      </c>
      <c r="F5" s="100" t="s">
        <v>18</v>
      </c>
      <c r="G5" s="100" t="s">
        <v>19</v>
      </c>
      <c r="H5" s="100" t="s">
        <v>20</v>
      </c>
      <c r="I5" s="100" t="s">
        <v>21</v>
      </c>
      <c r="J5" s="100" t="s">
        <v>22</v>
      </c>
      <c r="K5" s="100" t="s">
        <v>23</v>
      </c>
      <c r="L5" s="100" t="s">
        <v>24</v>
      </c>
      <c r="M5" s="100" t="s">
        <v>25</v>
      </c>
      <c r="N5" s="92" t="s">
        <v>26</v>
      </c>
      <c r="O5" s="94"/>
      <c r="P5" s="108"/>
      <c r="Q5" s="109"/>
      <c r="R5" s="111"/>
      <c r="S5" s="158"/>
      <c r="T5" s="114"/>
    </row>
    <row r="6" spans="1:20" ht="129.75">
      <c r="A6" s="6"/>
      <c r="B6" s="117"/>
      <c r="C6" s="117"/>
      <c r="D6" s="117"/>
      <c r="E6" s="119"/>
      <c r="F6" s="101"/>
      <c r="G6" s="101"/>
      <c r="H6" s="101"/>
      <c r="I6" s="101"/>
      <c r="J6" s="101"/>
      <c r="K6" s="101"/>
      <c r="L6" s="101"/>
      <c r="M6" s="101"/>
      <c r="N6" s="34" t="s">
        <v>63</v>
      </c>
      <c r="O6" s="34" t="s">
        <v>70</v>
      </c>
      <c r="P6" s="33" t="s">
        <v>27</v>
      </c>
      <c r="Q6" s="33" t="s">
        <v>28</v>
      </c>
      <c r="R6" s="112"/>
      <c r="S6" s="159"/>
      <c r="T6" s="115"/>
    </row>
    <row r="7" spans="1:20" ht="15">
      <c r="A7" s="35">
        <v>2016</v>
      </c>
      <c r="B7" s="36">
        <v>7</v>
      </c>
      <c r="C7" s="36">
        <v>3</v>
      </c>
      <c r="D7" s="36">
        <v>0</v>
      </c>
      <c r="E7" s="8">
        <f>SUM(B7:D7)</f>
        <v>10</v>
      </c>
      <c r="F7" s="37">
        <v>0.9</v>
      </c>
      <c r="G7" s="37">
        <v>2</v>
      </c>
      <c r="H7" s="37">
        <v>1.4</v>
      </c>
      <c r="I7" s="37">
        <v>0</v>
      </c>
      <c r="J7" s="37">
        <v>1.2</v>
      </c>
      <c r="K7" s="37">
        <v>0</v>
      </c>
      <c r="L7" s="37">
        <v>0</v>
      </c>
      <c r="M7" s="37">
        <v>1.5</v>
      </c>
      <c r="N7" s="37">
        <v>0</v>
      </c>
      <c r="O7" s="37">
        <v>0</v>
      </c>
      <c r="P7" s="38">
        <v>1.5</v>
      </c>
      <c r="Q7" s="38">
        <v>1.5</v>
      </c>
      <c r="R7" s="39">
        <v>0</v>
      </c>
      <c r="S7" s="39">
        <v>0</v>
      </c>
      <c r="T7" s="7">
        <f>SUM(F7:S7)</f>
        <v>10</v>
      </c>
    </row>
    <row r="8" spans="1:20" ht="15">
      <c r="A8" s="35">
        <v>2017</v>
      </c>
      <c r="B8" s="145" t="s">
        <v>64</v>
      </c>
      <c r="C8" s="146"/>
      <c r="D8" s="147"/>
      <c r="E8" s="8">
        <v>10</v>
      </c>
      <c r="F8" s="37">
        <v>0.9</v>
      </c>
      <c r="G8" s="37">
        <v>2</v>
      </c>
      <c r="H8" s="37">
        <v>1.4</v>
      </c>
      <c r="I8" s="37">
        <v>0</v>
      </c>
      <c r="J8" s="37">
        <v>1.2</v>
      </c>
      <c r="K8" s="37">
        <v>0</v>
      </c>
      <c r="L8" s="37">
        <v>0</v>
      </c>
      <c r="M8" s="37">
        <v>1.5</v>
      </c>
      <c r="N8" s="37">
        <v>0</v>
      </c>
      <c r="O8" s="37">
        <v>0</v>
      </c>
      <c r="P8" s="38">
        <v>1.5</v>
      </c>
      <c r="Q8" s="38">
        <v>1.5</v>
      </c>
      <c r="R8" s="39">
        <v>0</v>
      </c>
      <c r="S8" s="39">
        <v>0</v>
      </c>
      <c r="T8" s="7">
        <f>SUM(F8:S8)</f>
        <v>10</v>
      </c>
    </row>
    <row r="9" spans="1:20" ht="15">
      <c r="A9" s="35">
        <v>2017</v>
      </c>
      <c r="B9" s="145" t="s">
        <v>65</v>
      </c>
      <c r="C9" s="146"/>
      <c r="D9" s="147"/>
      <c r="E9" s="8">
        <v>10</v>
      </c>
      <c r="F9" s="37">
        <v>0.9</v>
      </c>
      <c r="G9" s="37">
        <v>2</v>
      </c>
      <c r="H9" s="37">
        <v>1.4</v>
      </c>
      <c r="I9" s="37">
        <v>0</v>
      </c>
      <c r="J9" s="37">
        <v>1.2</v>
      </c>
      <c r="K9" s="37">
        <v>0</v>
      </c>
      <c r="L9" s="37">
        <v>0</v>
      </c>
      <c r="M9" s="37">
        <v>1.5</v>
      </c>
      <c r="N9" s="37">
        <v>0</v>
      </c>
      <c r="O9" s="37">
        <v>0</v>
      </c>
      <c r="P9" s="38">
        <v>1.5</v>
      </c>
      <c r="Q9" s="38">
        <v>1.5</v>
      </c>
      <c r="R9" s="39">
        <v>0</v>
      </c>
      <c r="S9" s="39"/>
      <c r="T9" s="7">
        <f>SUM(F9:S9)</f>
        <v>10</v>
      </c>
    </row>
    <row r="10" spans="1:20" ht="22.5">
      <c r="A10" s="148" t="s">
        <v>29</v>
      </c>
      <c r="B10" s="149"/>
      <c r="C10" s="149"/>
      <c r="D10" s="150"/>
      <c r="E10" s="8">
        <v>1121.4</v>
      </c>
      <c r="F10" s="92" t="s">
        <v>30</v>
      </c>
      <c r="G10" s="93"/>
      <c r="H10" s="93"/>
      <c r="I10" s="93"/>
      <c r="J10" s="93"/>
      <c r="K10" s="93"/>
      <c r="L10" s="93"/>
      <c r="M10" s="93"/>
      <c r="N10" s="93"/>
      <c r="O10" s="94"/>
      <c r="P10" s="95" t="s">
        <v>31</v>
      </c>
      <c r="Q10" s="96"/>
      <c r="R10" s="7" t="s">
        <v>32</v>
      </c>
      <c r="S10" s="7"/>
      <c r="T10" s="7"/>
    </row>
    <row r="11" spans="1:20" ht="12.75">
      <c r="A11" s="97" t="s">
        <v>33</v>
      </c>
      <c r="B11" s="98"/>
      <c r="C11" s="98"/>
      <c r="D11" s="98"/>
      <c r="E11" s="99"/>
      <c r="F11" s="9">
        <f>E10*F7</f>
        <v>1009.2600000000001</v>
      </c>
      <c r="G11" s="9">
        <f>E10*G7</f>
        <v>2242.8</v>
      </c>
      <c r="H11" s="9">
        <f>E10*H8</f>
        <v>1569.96</v>
      </c>
      <c r="I11" s="9">
        <f>E10*I7</f>
        <v>0</v>
      </c>
      <c r="J11" s="9">
        <f>E10*J7</f>
        <v>1345.68</v>
      </c>
      <c r="K11" s="9">
        <f>SUM(K7*2002.5)</f>
        <v>0</v>
      </c>
      <c r="L11" s="9">
        <f>SUM(L7*2002.5)</f>
        <v>0</v>
      </c>
      <c r="M11" s="9">
        <f>E10*M7</f>
        <v>1682.1000000000001</v>
      </c>
      <c r="N11" s="9">
        <f>SUM(E10*N7)</f>
        <v>0</v>
      </c>
      <c r="O11" s="9">
        <f>E10*O7</f>
        <v>0</v>
      </c>
      <c r="P11" s="9">
        <f>E10*P7</f>
        <v>1682.1000000000001</v>
      </c>
      <c r="Q11" s="9">
        <f>E10*Q7</f>
        <v>1682.1000000000001</v>
      </c>
      <c r="R11" s="9">
        <f>E10*R7</f>
        <v>0</v>
      </c>
      <c r="S11" s="9">
        <v>0</v>
      </c>
      <c r="T11" s="9">
        <f>SUM(F11:R11)</f>
        <v>11214.000000000002</v>
      </c>
    </row>
    <row r="12" spans="1:20" ht="12.75">
      <c r="A12" s="139" t="s">
        <v>34</v>
      </c>
      <c r="B12" s="139"/>
      <c r="C12" s="139"/>
      <c r="D12" s="139"/>
      <c r="E12" s="140"/>
      <c r="F12" s="82" t="s">
        <v>35</v>
      </c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2"/>
    </row>
    <row r="13" spans="1:20" ht="17.25" customHeight="1">
      <c r="A13" s="120" t="s">
        <v>36</v>
      </c>
      <c r="B13" s="120"/>
      <c r="C13" s="120"/>
      <c r="D13" s="121"/>
      <c r="E13" s="10">
        <v>-69978.13999999998</v>
      </c>
      <c r="F13" s="30"/>
      <c r="G13" s="31"/>
      <c r="H13" s="1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</row>
    <row r="14" spans="1:20" ht="12.75">
      <c r="A14" s="40"/>
      <c r="B14" s="143" t="s">
        <v>61</v>
      </c>
      <c r="C14" s="143"/>
      <c r="D14" s="41" t="s">
        <v>34</v>
      </c>
      <c r="E14" s="42" t="s">
        <v>12</v>
      </c>
      <c r="F14" s="30"/>
      <c r="G14" s="31"/>
      <c r="H14" s="1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</row>
    <row r="15" spans="1:20" ht="12.75">
      <c r="A15" s="12" t="s">
        <v>37</v>
      </c>
      <c r="B15" s="137">
        <f>7849.8+3364.2</f>
        <v>11214</v>
      </c>
      <c r="C15" s="144"/>
      <c r="D15" s="43">
        <f>2797.9+3682.7+1199.1+1578.3</f>
        <v>9258</v>
      </c>
      <c r="E15" s="44"/>
      <c r="F15" s="13">
        <f>E10*F8</f>
        <v>1009.2600000000001</v>
      </c>
      <c r="G15" s="13">
        <v>1832</v>
      </c>
      <c r="H15" s="14">
        <f>E10*H8</f>
        <v>1569.96</v>
      </c>
      <c r="I15" s="13">
        <v>0</v>
      </c>
      <c r="J15" s="13">
        <v>2579.22</v>
      </c>
      <c r="K15" s="13">
        <v>0</v>
      </c>
      <c r="L15" s="13">
        <v>0</v>
      </c>
      <c r="M15" s="13">
        <f>E10*M8</f>
        <v>1682.1000000000001</v>
      </c>
      <c r="N15" s="13">
        <v>0</v>
      </c>
      <c r="O15" s="13">
        <v>0</v>
      </c>
      <c r="P15" s="45">
        <v>0</v>
      </c>
      <c r="Q15" s="45">
        <v>0</v>
      </c>
      <c r="R15" s="13">
        <v>0</v>
      </c>
      <c r="S15" s="13">
        <v>0</v>
      </c>
      <c r="T15" s="15">
        <f aca="true" t="shared" si="0" ref="T15:T26">SUM(F15:S15)</f>
        <v>8672.54</v>
      </c>
    </row>
    <row r="16" spans="1:20" ht="12.75">
      <c r="A16" s="12" t="s">
        <v>38</v>
      </c>
      <c r="B16" s="137">
        <v>11214</v>
      </c>
      <c r="C16" s="138"/>
      <c r="D16" s="43">
        <f>2803.5+3894.8+1201.5+1492.2</f>
        <v>9392</v>
      </c>
      <c r="E16" s="44"/>
      <c r="F16" s="13">
        <f aca="true" t="shared" si="1" ref="F16:F26">1121.4*0.9</f>
        <v>1009.2600000000001</v>
      </c>
      <c r="G16" s="13">
        <v>1832</v>
      </c>
      <c r="H16" s="14">
        <f aca="true" t="shared" si="2" ref="H16:H26">1121.4*1.4</f>
        <v>1569.96</v>
      </c>
      <c r="I16" s="13">
        <v>0</v>
      </c>
      <c r="J16" s="13">
        <v>2579.22</v>
      </c>
      <c r="K16" s="13"/>
      <c r="L16" s="13"/>
      <c r="M16" s="13">
        <f aca="true" t="shared" si="3" ref="M16:M26">1121.4*1.5</f>
        <v>1682.1000000000001</v>
      </c>
      <c r="N16" s="13">
        <v>0</v>
      </c>
      <c r="O16" s="13">
        <v>0</v>
      </c>
      <c r="P16" s="45">
        <v>0</v>
      </c>
      <c r="Q16" s="45">
        <v>10619</v>
      </c>
      <c r="R16" s="13">
        <v>0</v>
      </c>
      <c r="S16" s="13"/>
      <c r="T16" s="15">
        <f t="shared" si="0"/>
        <v>19291.54</v>
      </c>
    </row>
    <row r="17" spans="1:20" ht="12.75">
      <c r="A17" s="12" t="s">
        <v>6</v>
      </c>
      <c r="B17" s="137">
        <v>11214</v>
      </c>
      <c r="C17" s="138"/>
      <c r="D17" s="43">
        <f>2035+9396</f>
        <v>11431</v>
      </c>
      <c r="E17" s="44"/>
      <c r="F17" s="13">
        <f t="shared" si="1"/>
        <v>1009.2600000000001</v>
      </c>
      <c r="G17" s="13">
        <v>1832</v>
      </c>
      <c r="H17" s="14">
        <f t="shared" si="2"/>
        <v>1569.96</v>
      </c>
      <c r="I17" s="13">
        <v>0</v>
      </c>
      <c r="J17" s="13">
        <v>2579.22</v>
      </c>
      <c r="K17" s="13"/>
      <c r="L17" s="13"/>
      <c r="M17" s="13">
        <f t="shared" si="3"/>
        <v>1682.1000000000001</v>
      </c>
      <c r="N17" s="13">
        <v>0</v>
      </c>
      <c r="O17" s="13">
        <v>0</v>
      </c>
      <c r="P17" s="45">
        <v>0</v>
      </c>
      <c r="Q17" s="45">
        <v>0</v>
      </c>
      <c r="R17" s="13">
        <v>0</v>
      </c>
      <c r="S17" s="13"/>
      <c r="T17" s="15">
        <f t="shared" si="0"/>
        <v>8672.54</v>
      </c>
    </row>
    <row r="18" spans="1:20" ht="12.75">
      <c r="A18" s="12" t="s">
        <v>39</v>
      </c>
      <c r="B18" s="137">
        <v>11214</v>
      </c>
      <c r="C18" s="138"/>
      <c r="D18" s="43">
        <f>2035+9747.1</f>
        <v>11782.1</v>
      </c>
      <c r="E18" s="44"/>
      <c r="F18" s="13">
        <f t="shared" si="1"/>
        <v>1009.2600000000001</v>
      </c>
      <c r="G18" s="13">
        <v>1832</v>
      </c>
      <c r="H18" s="14">
        <f t="shared" si="2"/>
        <v>1569.96</v>
      </c>
      <c r="I18" s="13">
        <v>0</v>
      </c>
      <c r="J18" s="13">
        <v>2579.22</v>
      </c>
      <c r="K18" s="13"/>
      <c r="L18" s="13"/>
      <c r="M18" s="13">
        <f t="shared" si="3"/>
        <v>1682.1000000000001</v>
      </c>
      <c r="N18" s="13">
        <v>0</v>
      </c>
      <c r="O18" s="13">
        <v>0</v>
      </c>
      <c r="P18" s="45">
        <v>0</v>
      </c>
      <c r="Q18" s="45">
        <f>21217</f>
        <v>21217</v>
      </c>
      <c r="R18" s="13">
        <v>0</v>
      </c>
      <c r="S18" s="13"/>
      <c r="T18" s="15">
        <f t="shared" si="0"/>
        <v>29889.54</v>
      </c>
    </row>
    <row r="19" spans="1:20" ht="12.75">
      <c r="A19" s="12" t="s">
        <v>7</v>
      </c>
      <c r="B19" s="137">
        <v>11214</v>
      </c>
      <c r="C19" s="138"/>
      <c r="D19" s="43">
        <f>1259+8697.87</f>
        <v>9956.87</v>
      </c>
      <c r="E19" s="44"/>
      <c r="F19" s="13">
        <f t="shared" si="1"/>
        <v>1009.2600000000001</v>
      </c>
      <c r="G19" s="13">
        <v>1832</v>
      </c>
      <c r="H19" s="14">
        <f t="shared" si="2"/>
        <v>1569.96</v>
      </c>
      <c r="I19" s="13">
        <v>0</v>
      </c>
      <c r="J19" s="13">
        <v>2579.22</v>
      </c>
      <c r="K19" s="13"/>
      <c r="L19" s="13"/>
      <c r="M19" s="13">
        <f t="shared" si="3"/>
        <v>1682.1000000000001</v>
      </c>
      <c r="N19" s="13">
        <v>0</v>
      </c>
      <c r="O19" s="13">
        <v>0</v>
      </c>
      <c r="P19" s="45">
        <v>0</v>
      </c>
      <c r="Q19" s="45">
        <v>0</v>
      </c>
      <c r="R19" s="13">
        <v>0</v>
      </c>
      <c r="S19" s="13"/>
      <c r="T19" s="15">
        <f t="shared" si="0"/>
        <v>8672.54</v>
      </c>
    </row>
    <row r="20" spans="1:20" ht="12.75">
      <c r="A20" s="12" t="s">
        <v>8</v>
      </c>
      <c r="B20" s="137">
        <v>11214</v>
      </c>
      <c r="C20" s="138"/>
      <c r="D20" s="43">
        <f>1259+9134</f>
        <v>10393</v>
      </c>
      <c r="E20" s="44"/>
      <c r="F20" s="13">
        <f t="shared" si="1"/>
        <v>1009.2600000000001</v>
      </c>
      <c r="G20" s="13">
        <v>1832</v>
      </c>
      <c r="H20" s="14">
        <f t="shared" si="2"/>
        <v>1569.96</v>
      </c>
      <c r="I20" s="13">
        <v>0</v>
      </c>
      <c r="J20" s="13">
        <v>2579.22</v>
      </c>
      <c r="K20" s="13"/>
      <c r="L20" s="13"/>
      <c r="M20" s="13">
        <f t="shared" si="3"/>
        <v>1682.1000000000001</v>
      </c>
      <c r="N20" s="13">
        <v>0</v>
      </c>
      <c r="O20" s="13">
        <v>1191</v>
      </c>
      <c r="P20" s="45">
        <v>0</v>
      </c>
      <c r="Q20" s="45">
        <v>21217</v>
      </c>
      <c r="R20" s="13">
        <v>0</v>
      </c>
      <c r="S20" s="13"/>
      <c r="T20" s="15">
        <f t="shared" si="0"/>
        <v>31080.54</v>
      </c>
    </row>
    <row r="21" spans="1:20" ht="12.75">
      <c r="A21" s="12" t="s">
        <v>9</v>
      </c>
      <c r="B21" s="137">
        <v>11214</v>
      </c>
      <c r="C21" s="138"/>
      <c r="D21" s="43">
        <f>3195+7688.62</f>
        <v>10883.619999999999</v>
      </c>
      <c r="E21" s="44"/>
      <c r="F21" s="13">
        <f t="shared" si="1"/>
        <v>1009.2600000000001</v>
      </c>
      <c r="G21" s="13">
        <v>1832</v>
      </c>
      <c r="H21" s="14">
        <f t="shared" si="2"/>
        <v>1569.96</v>
      </c>
      <c r="I21" s="13">
        <v>0</v>
      </c>
      <c r="J21" s="13">
        <v>2579.22</v>
      </c>
      <c r="K21" s="13"/>
      <c r="L21" s="13"/>
      <c r="M21" s="13">
        <f t="shared" si="3"/>
        <v>1682.1000000000001</v>
      </c>
      <c r="N21" s="13">
        <v>0</v>
      </c>
      <c r="O21" s="13">
        <v>0</v>
      </c>
      <c r="P21" s="45">
        <v>0</v>
      </c>
      <c r="Q21" s="45">
        <v>0</v>
      </c>
      <c r="R21" s="13">
        <v>0</v>
      </c>
      <c r="S21" s="13"/>
      <c r="T21" s="15">
        <f t="shared" si="0"/>
        <v>8672.54</v>
      </c>
    </row>
    <row r="22" spans="1:20" ht="12.75">
      <c r="A22" s="12" t="s">
        <v>10</v>
      </c>
      <c r="B22" s="137">
        <v>11214</v>
      </c>
      <c r="C22" s="138"/>
      <c r="D22" s="43">
        <f>11997.88+1.16</f>
        <v>11999.039999999999</v>
      </c>
      <c r="E22" s="44"/>
      <c r="F22" s="13">
        <f t="shared" si="1"/>
        <v>1009.2600000000001</v>
      </c>
      <c r="G22" s="13">
        <v>1832</v>
      </c>
      <c r="H22" s="14">
        <f t="shared" si="2"/>
        <v>1569.96</v>
      </c>
      <c r="I22" s="13">
        <v>0</v>
      </c>
      <c r="J22" s="13">
        <v>2579.22</v>
      </c>
      <c r="K22" s="13"/>
      <c r="L22" s="13"/>
      <c r="M22" s="13">
        <f t="shared" si="3"/>
        <v>1682.1000000000001</v>
      </c>
      <c r="N22" s="13">
        <v>0</v>
      </c>
      <c r="O22" s="13">
        <v>0</v>
      </c>
      <c r="P22" s="45">
        <f>2778+4695</f>
        <v>7473</v>
      </c>
      <c r="Q22" s="45">
        <v>0</v>
      </c>
      <c r="R22" s="13">
        <v>0</v>
      </c>
      <c r="S22" s="13"/>
      <c r="T22" s="15">
        <f t="shared" si="0"/>
        <v>16145.54</v>
      </c>
    </row>
    <row r="23" spans="1:20" ht="12.75">
      <c r="A23" s="12" t="s">
        <v>40</v>
      </c>
      <c r="B23" s="137">
        <v>11214</v>
      </c>
      <c r="C23" s="138"/>
      <c r="D23" s="43">
        <v>13744.630000000001</v>
      </c>
      <c r="E23" s="44"/>
      <c r="F23" s="13">
        <f t="shared" si="1"/>
        <v>1009.2600000000001</v>
      </c>
      <c r="G23" s="13">
        <v>1832</v>
      </c>
      <c r="H23" s="14">
        <f t="shared" si="2"/>
        <v>1569.96</v>
      </c>
      <c r="I23" s="13">
        <v>0</v>
      </c>
      <c r="J23" s="13">
        <v>2579.22</v>
      </c>
      <c r="K23" s="13"/>
      <c r="L23" s="13"/>
      <c r="M23" s="13">
        <f t="shared" si="3"/>
        <v>1682.1000000000001</v>
      </c>
      <c r="N23" s="13">
        <v>0</v>
      </c>
      <c r="O23" s="13">
        <v>0</v>
      </c>
      <c r="P23" s="45">
        <v>0</v>
      </c>
      <c r="Q23" s="45">
        <v>0</v>
      </c>
      <c r="R23" s="13">
        <v>0</v>
      </c>
      <c r="S23" s="13"/>
      <c r="T23" s="15">
        <f t="shared" si="0"/>
        <v>8672.54</v>
      </c>
    </row>
    <row r="24" spans="1:20" ht="12.75">
      <c r="A24" s="12" t="s">
        <v>41</v>
      </c>
      <c r="B24" s="137">
        <v>11214</v>
      </c>
      <c r="C24" s="138"/>
      <c r="D24" s="43">
        <v>9904.05</v>
      </c>
      <c r="E24" s="44"/>
      <c r="F24" s="13">
        <f t="shared" si="1"/>
        <v>1009.2600000000001</v>
      </c>
      <c r="G24" s="13">
        <v>1832</v>
      </c>
      <c r="H24" s="14">
        <f t="shared" si="2"/>
        <v>1569.96</v>
      </c>
      <c r="I24" s="13">
        <v>0</v>
      </c>
      <c r="J24" s="13">
        <v>2579.22</v>
      </c>
      <c r="K24" s="13"/>
      <c r="L24" s="13"/>
      <c r="M24" s="13">
        <f t="shared" si="3"/>
        <v>1682.1000000000001</v>
      </c>
      <c r="N24" s="13">
        <v>0</v>
      </c>
      <c r="O24" s="13">
        <v>0</v>
      </c>
      <c r="P24" s="45">
        <v>0</v>
      </c>
      <c r="Q24" s="45">
        <v>0</v>
      </c>
      <c r="R24" s="13">
        <v>0</v>
      </c>
      <c r="S24" s="13"/>
      <c r="T24" s="15">
        <f t="shared" si="0"/>
        <v>8672.54</v>
      </c>
    </row>
    <row r="25" spans="1:20" ht="12.75">
      <c r="A25" s="12" t="s">
        <v>42</v>
      </c>
      <c r="B25" s="137">
        <v>11214</v>
      </c>
      <c r="C25" s="138"/>
      <c r="D25" s="43">
        <v>9181.15</v>
      </c>
      <c r="E25" s="44"/>
      <c r="F25" s="13">
        <f t="shared" si="1"/>
        <v>1009.2600000000001</v>
      </c>
      <c r="G25" s="13">
        <v>1832</v>
      </c>
      <c r="H25" s="14">
        <f t="shared" si="2"/>
        <v>1569.96</v>
      </c>
      <c r="I25" s="13">
        <v>0</v>
      </c>
      <c r="J25" s="13">
        <v>2579.22</v>
      </c>
      <c r="K25" s="13"/>
      <c r="L25" s="13"/>
      <c r="M25" s="13">
        <f t="shared" si="3"/>
        <v>1682.1000000000001</v>
      </c>
      <c r="N25" s="13">
        <v>0</v>
      </c>
      <c r="O25" s="13">
        <v>0</v>
      </c>
      <c r="P25" s="45">
        <v>0</v>
      </c>
      <c r="Q25" s="45">
        <v>0</v>
      </c>
      <c r="R25" s="13">
        <v>0</v>
      </c>
      <c r="S25" s="13"/>
      <c r="T25" s="15">
        <f t="shared" si="0"/>
        <v>8672.54</v>
      </c>
    </row>
    <row r="26" spans="1:20" ht="12.75">
      <c r="A26" s="12" t="s">
        <v>66</v>
      </c>
      <c r="B26" s="137">
        <v>11214</v>
      </c>
      <c r="C26" s="138"/>
      <c r="D26" s="43">
        <v>10744.640000000001</v>
      </c>
      <c r="E26" s="44"/>
      <c r="F26" s="13">
        <f t="shared" si="1"/>
        <v>1009.2600000000001</v>
      </c>
      <c r="G26" s="13">
        <v>1832</v>
      </c>
      <c r="H26" s="14">
        <f t="shared" si="2"/>
        <v>1569.96</v>
      </c>
      <c r="I26" s="13">
        <v>0</v>
      </c>
      <c r="J26" s="13">
        <v>2579.22</v>
      </c>
      <c r="K26" s="13"/>
      <c r="L26" s="13"/>
      <c r="M26" s="13">
        <f t="shared" si="3"/>
        <v>1682.1000000000001</v>
      </c>
      <c r="N26" s="13">
        <v>0</v>
      </c>
      <c r="O26" s="13">
        <v>0</v>
      </c>
      <c r="P26" s="45">
        <v>0</v>
      </c>
      <c r="Q26" s="45">
        <v>0</v>
      </c>
      <c r="R26" s="13">
        <v>0</v>
      </c>
      <c r="S26" s="13"/>
      <c r="T26" s="15">
        <f t="shared" si="0"/>
        <v>8672.54</v>
      </c>
    </row>
    <row r="27" spans="1:20" ht="24">
      <c r="A27" s="16" t="s">
        <v>43</v>
      </c>
      <c r="B27" s="137">
        <v>0</v>
      </c>
      <c r="C27" s="138"/>
      <c r="D27" s="43">
        <f>1800+1800+1800+1800</f>
        <v>7200</v>
      </c>
      <c r="E27" s="2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45"/>
      <c r="Q27" s="45"/>
      <c r="R27" s="13"/>
      <c r="S27" s="13"/>
      <c r="T27" s="15"/>
    </row>
    <row r="28" spans="1:20" ht="12.75">
      <c r="A28" s="17" t="s">
        <v>3</v>
      </c>
      <c r="B28" s="124">
        <f>SUM(B15:B27)</f>
        <v>134568</v>
      </c>
      <c r="C28" s="125"/>
      <c r="D28" s="28">
        <f>SUM(D15:D27)</f>
        <v>135870.09999999998</v>
      </c>
      <c r="E28" s="18"/>
      <c r="F28" s="18">
        <f>SUM(F15:F27)</f>
        <v>12111.12</v>
      </c>
      <c r="G28" s="18">
        <f>SUM(G15:G27)</f>
        <v>21984</v>
      </c>
      <c r="H28" s="18">
        <f>SUM(H15:H27)</f>
        <v>18839.519999999997</v>
      </c>
      <c r="I28" s="18">
        <f>SUM(I15:I27)</f>
        <v>0</v>
      </c>
      <c r="J28" s="18">
        <f>SUM(J15:J27)</f>
        <v>30950.640000000003</v>
      </c>
      <c r="K28" s="18"/>
      <c r="L28" s="18"/>
      <c r="M28" s="18">
        <f aca="true" t="shared" si="4" ref="M28:R28">SUM(M15:M27)</f>
        <v>20185.199999999997</v>
      </c>
      <c r="N28" s="18">
        <f t="shared" si="4"/>
        <v>0</v>
      </c>
      <c r="O28" s="18">
        <f t="shared" si="4"/>
        <v>1191</v>
      </c>
      <c r="P28" s="28">
        <f t="shared" si="4"/>
        <v>7473</v>
      </c>
      <c r="Q28" s="28">
        <f t="shared" si="4"/>
        <v>53053</v>
      </c>
      <c r="R28" s="18">
        <f t="shared" si="4"/>
        <v>0</v>
      </c>
      <c r="S28" s="18"/>
      <c r="T28" s="19">
        <f>SUM(T15:T27)</f>
        <v>165787.48000000007</v>
      </c>
    </row>
    <row r="29" spans="1:23" ht="12.7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7" t="s">
        <v>11</v>
      </c>
      <c r="R29" s="91">
        <f>SUM(E13+D28-T28)</f>
        <v>-99895.52000000008</v>
      </c>
      <c r="S29" s="91"/>
      <c r="T29" s="91"/>
      <c r="W29" s="56" t="s">
        <v>69</v>
      </c>
    </row>
    <row r="30" spans="1:20" ht="12.75">
      <c r="A30" s="24"/>
      <c r="B30" s="25" t="s">
        <v>8</v>
      </c>
      <c r="C30" s="55">
        <v>1191</v>
      </c>
      <c r="D30" s="25" t="s">
        <v>60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</row>
    <row r="31" spans="1:20" ht="12.75">
      <c r="A31" s="24"/>
      <c r="B31" s="25"/>
      <c r="C31" s="46"/>
      <c r="D31" s="25"/>
      <c r="E31" s="25"/>
      <c r="F31" s="25"/>
      <c r="G31" s="25"/>
      <c r="H31" s="25"/>
      <c r="I31" s="25" t="s">
        <v>69</v>
      </c>
      <c r="J31" s="25"/>
      <c r="K31" s="25"/>
      <c r="L31" s="25"/>
      <c r="M31" s="25"/>
      <c r="O31" s="25"/>
      <c r="P31" s="25"/>
      <c r="Q31" s="25"/>
      <c r="R31" s="25"/>
      <c r="S31" s="25"/>
      <c r="T31" s="26"/>
    </row>
    <row r="32" spans="1:20" ht="12.75">
      <c r="A32" s="24"/>
      <c r="B32" s="25"/>
      <c r="C32" s="4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</row>
    <row r="33" spans="1:20" ht="12.75">
      <c r="A33" s="24"/>
      <c r="B33" s="25"/>
      <c r="C33" s="4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</row>
    <row r="34" spans="1:20" ht="12.75">
      <c r="A34" s="24"/>
      <c r="B34" s="25"/>
      <c r="C34" s="47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57"/>
      <c r="O34" s="25"/>
      <c r="P34" s="25"/>
      <c r="Q34" s="25"/>
      <c r="R34" s="25"/>
      <c r="S34" s="25"/>
      <c r="T34" s="26"/>
    </row>
    <row r="35" spans="3:20" ht="12.75">
      <c r="C35" s="48"/>
      <c r="R35" s="58"/>
      <c r="S35" s="58"/>
      <c r="T35" s="58"/>
    </row>
    <row r="36" spans="1:20" ht="15">
      <c r="A36" s="126" t="s">
        <v>44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</row>
    <row r="37" spans="1:20" ht="12.75">
      <c r="A37" s="127" t="s">
        <v>45</v>
      </c>
      <c r="B37" s="128"/>
      <c r="C37" s="131" t="s">
        <v>4</v>
      </c>
      <c r="D37" s="132"/>
      <c r="E37" s="132"/>
      <c r="F37" s="132"/>
      <c r="G37" s="132"/>
      <c r="H37" s="132"/>
      <c r="I37" s="132"/>
      <c r="J37" s="132"/>
      <c r="K37" s="133"/>
      <c r="L37" s="83" t="s">
        <v>46</v>
      </c>
      <c r="M37" s="84"/>
      <c r="N37" s="85"/>
      <c r="O37" s="89" t="s">
        <v>47</v>
      </c>
      <c r="P37" s="89"/>
      <c r="Q37" s="127" t="s">
        <v>48</v>
      </c>
      <c r="R37" s="128"/>
      <c r="S37" s="49"/>
      <c r="T37" s="89" t="s">
        <v>49</v>
      </c>
    </row>
    <row r="38" spans="1:20" ht="12.75">
      <c r="A38" s="129"/>
      <c r="B38" s="130"/>
      <c r="C38" s="134"/>
      <c r="D38" s="135"/>
      <c r="E38" s="135"/>
      <c r="F38" s="135"/>
      <c r="G38" s="135"/>
      <c r="H38" s="135"/>
      <c r="I38" s="135"/>
      <c r="J38" s="135"/>
      <c r="K38" s="136"/>
      <c r="L38" s="86"/>
      <c r="M38" s="87"/>
      <c r="N38" s="88"/>
      <c r="O38" s="90"/>
      <c r="P38" s="90"/>
      <c r="Q38" s="129"/>
      <c r="R38" s="130"/>
      <c r="S38" s="50"/>
      <c r="T38" s="90"/>
    </row>
    <row r="39" spans="1:20" ht="12.75">
      <c r="A39" s="74"/>
      <c r="B39" s="75"/>
      <c r="C39" s="76" t="s">
        <v>50</v>
      </c>
      <c r="D39" s="77"/>
      <c r="E39" s="77"/>
      <c r="F39" s="77"/>
      <c r="G39" s="77"/>
      <c r="H39" s="77"/>
      <c r="I39" s="77"/>
      <c r="J39" s="77"/>
      <c r="K39" s="78"/>
      <c r="L39" s="79"/>
      <c r="M39" s="80"/>
      <c r="N39" s="81"/>
      <c r="O39" s="3"/>
      <c r="P39" s="3"/>
      <c r="Q39" s="122"/>
      <c r="R39" s="123"/>
      <c r="S39" s="51"/>
      <c r="T39" s="3"/>
    </row>
    <row r="40" spans="1:20" ht="12.75">
      <c r="A40" s="74"/>
      <c r="B40" s="75"/>
      <c r="C40" s="76" t="s">
        <v>51</v>
      </c>
      <c r="D40" s="77"/>
      <c r="E40" s="77"/>
      <c r="F40" s="77"/>
      <c r="G40" s="77"/>
      <c r="H40" s="77"/>
      <c r="I40" s="77"/>
      <c r="J40" s="77"/>
      <c r="K40" s="78"/>
      <c r="L40" s="61" t="s">
        <v>67</v>
      </c>
      <c r="M40" s="62"/>
      <c r="N40" s="63"/>
      <c r="O40" s="20">
        <v>0.05</v>
      </c>
      <c r="P40" s="21"/>
      <c r="Q40" s="70">
        <f>SUM(O40*2002.5*12)</f>
        <v>1201.5</v>
      </c>
      <c r="R40" s="60"/>
      <c r="S40" s="29"/>
      <c r="T40" s="20"/>
    </row>
    <row r="41" spans="1:20" ht="12.75">
      <c r="A41" s="74"/>
      <c r="B41" s="75"/>
      <c r="C41" s="76" t="s">
        <v>52</v>
      </c>
      <c r="D41" s="77"/>
      <c r="E41" s="77"/>
      <c r="F41" s="77"/>
      <c r="G41" s="77"/>
      <c r="H41" s="77"/>
      <c r="I41" s="77"/>
      <c r="J41" s="77"/>
      <c r="K41" s="78"/>
      <c r="L41" s="61" t="s">
        <v>67</v>
      </c>
      <c r="M41" s="62"/>
      <c r="N41" s="63"/>
      <c r="O41" s="20">
        <v>0.05</v>
      </c>
      <c r="P41" s="21"/>
      <c r="Q41" s="70">
        <f aca="true" t="shared" si="5" ref="Q41:Q46">SUM(O41*2002.5*12)</f>
        <v>1201.5</v>
      </c>
      <c r="R41" s="60"/>
      <c r="S41" s="29"/>
      <c r="T41" s="20"/>
    </row>
    <row r="42" spans="1:20" ht="12.75">
      <c r="A42" s="74"/>
      <c r="B42" s="75"/>
      <c r="C42" s="76" t="s">
        <v>53</v>
      </c>
      <c r="D42" s="77"/>
      <c r="E42" s="77"/>
      <c r="F42" s="77"/>
      <c r="G42" s="77"/>
      <c r="H42" s="77"/>
      <c r="I42" s="77"/>
      <c r="J42" s="77"/>
      <c r="K42" s="78"/>
      <c r="L42" s="61" t="s">
        <v>54</v>
      </c>
      <c r="M42" s="62"/>
      <c r="N42" s="63"/>
      <c r="O42" s="20">
        <v>0.15</v>
      </c>
      <c r="P42" s="21"/>
      <c r="Q42" s="70">
        <f t="shared" si="5"/>
        <v>3604.5</v>
      </c>
      <c r="R42" s="60"/>
      <c r="S42" s="29"/>
      <c r="T42" s="20"/>
    </row>
    <row r="43" spans="1:20" ht="12.75">
      <c r="A43" s="70"/>
      <c r="B43" s="60"/>
      <c r="C43" s="64" t="s">
        <v>55</v>
      </c>
      <c r="D43" s="65"/>
      <c r="E43" s="65"/>
      <c r="F43" s="65"/>
      <c r="G43" s="65"/>
      <c r="H43" s="65"/>
      <c r="I43" s="65"/>
      <c r="J43" s="65"/>
      <c r="K43" s="66"/>
      <c r="L43" s="61" t="s">
        <v>67</v>
      </c>
      <c r="M43" s="62"/>
      <c r="N43" s="63"/>
      <c r="O43" s="1">
        <v>0.15</v>
      </c>
      <c r="P43" s="1"/>
      <c r="Q43" s="70">
        <f t="shared" si="5"/>
        <v>3604.5</v>
      </c>
      <c r="R43" s="60"/>
      <c r="S43" s="29"/>
      <c r="T43" s="1"/>
    </row>
    <row r="44" spans="1:20" ht="12.75">
      <c r="A44" s="70"/>
      <c r="B44" s="60"/>
      <c r="C44" s="71" t="s">
        <v>56</v>
      </c>
      <c r="D44" s="72"/>
      <c r="E44" s="72"/>
      <c r="F44" s="72"/>
      <c r="G44" s="72"/>
      <c r="H44" s="72"/>
      <c r="I44" s="72"/>
      <c r="J44" s="72"/>
      <c r="K44" s="73"/>
      <c r="L44" s="67" t="s">
        <v>57</v>
      </c>
      <c r="M44" s="68"/>
      <c r="N44" s="69"/>
      <c r="O44" s="1">
        <v>0.25</v>
      </c>
      <c r="P44" s="1"/>
      <c r="Q44" s="70">
        <f t="shared" si="5"/>
        <v>6007.5</v>
      </c>
      <c r="R44" s="60"/>
      <c r="S44" s="29"/>
      <c r="T44" s="1"/>
    </row>
    <row r="45" spans="1:20" ht="12.75">
      <c r="A45" s="70"/>
      <c r="B45" s="60"/>
      <c r="C45" s="71" t="s">
        <v>58</v>
      </c>
      <c r="D45" s="72"/>
      <c r="E45" s="72"/>
      <c r="F45" s="72"/>
      <c r="G45" s="72"/>
      <c r="H45" s="72"/>
      <c r="I45" s="72"/>
      <c r="J45" s="72"/>
      <c r="K45" s="73"/>
      <c r="L45" s="67" t="s">
        <v>57</v>
      </c>
      <c r="M45" s="68"/>
      <c r="N45" s="69"/>
      <c r="O45" s="1">
        <v>0.1</v>
      </c>
      <c r="P45" s="22"/>
      <c r="Q45" s="70">
        <f t="shared" si="5"/>
        <v>2403</v>
      </c>
      <c r="R45" s="60"/>
      <c r="S45" s="29"/>
      <c r="T45" s="1"/>
    </row>
    <row r="46" spans="1:20" ht="12.75">
      <c r="A46" s="70"/>
      <c r="B46" s="60"/>
      <c r="C46" s="64" t="s">
        <v>59</v>
      </c>
      <c r="D46" s="65"/>
      <c r="E46" s="65"/>
      <c r="F46" s="65"/>
      <c r="G46" s="65"/>
      <c r="H46" s="65"/>
      <c r="I46" s="65"/>
      <c r="J46" s="65"/>
      <c r="K46" s="66"/>
      <c r="L46" s="67" t="s">
        <v>57</v>
      </c>
      <c r="M46" s="68"/>
      <c r="N46" s="69"/>
      <c r="O46" s="1">
        <v>0.25</v>
      </c>
      <c r="P46" s="1"/>
      <c r="Q46" s="70">
        <f t="shared" si="5"/>
        <v>6007.5</v>
      </c>
      <c r="R46" s="60"/>
      <c r="S46" s="29"/>
      <c r="T46" s="1"/>
    </row>
    <row r="47" spans="5:20" ht="12.75">
      <c r="E47" s="52" t="s">
        <v>2</v>
      </c>
      <c r="F47" s="53"/>
      <c r="G47" s="53"/>
      <c r="H47" s="53"/>
      <c r="I47" s="53"/>
      <c r="J47" s="53"/>
      <c r="K47" s="53"/>
      <c r="L47" s="53"/>
      <c r="M47" s="53"/>
      <c r="N47" s="53"/>
      <c r="O47" s="2">
        <f>SUM(O40:O46)</f>
        <v>1</v>
      </c>
      <c r="P47" s="54"/>
      <c r="Q47" s="70">
        <f>SUM(Q40:Q46)</f>
        <v>24030</v>
      </c>
      <c r="R47" s="60"/>
      <c r="S47" s="29"/>
      <c r="T47" s="1"/>
    </row>
  </sheetData>
  <mergeCells count="90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P10:Q10"/>
    <mergeCell ref="H5:H6"/>
    <mergeCell ref="I5:I6"/>
    <mergeCell ref="J5:J6"/>
    <mergeCell ref="K5:K6"/>
    <mergeCell ref="L5:L6"/>
    <mergeCell ref="M5:M6"/>
    <mergeCell ref="N5:O5"/>
    <mergeCell ref="B8:D8"/>
    <mergeCell ref="B9:D9"/>
    <mergeCell ref="A10:D10"/>
    <mergeCell ref="F10:O10"/>
    <mergeCell ref="B5:B6"/>
    <mergeCell ref="C5:C6"/>
    <mergeCell ref="D5:D6"/>
    <mergeCell ref="E5:E6"/>
    <mergeCell ref="F5:F6"/>
    <mergeCell ref="G5:G6"/>
    <mergeCell ref="B22:C22"/>
    <mergeCell ref="A11:E11"/>
    <mergeCell ref="A12:E12"/>
    <mergeCell ref="F12:T12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5:C25"/>
    <mergeCell ref="B26:C26"/>
    <mergeCell ref="B27:C27"/>
    <mergeCell ref="A40:B40"/>
    <mergeCell ref="C40:K40"/>
    <mergeCell ref="L40:N40"/>
    <mergeCell ref="Q40:R40"/>
    <mergeCell ref="B28:C28"/>
    <mergeCell ref="R29:T29"/>
    <mergeCell ref="R35:T35"/>
    <mergeCell ref="A36:T36"/>
    <mergeCell ref="A37:B38"/>
    <mergeCell ref="C37:K38"/>
    <mergeCell ref="L37:N38"/>
    <mergeCell ref="O37:O38"/>
    <mergeCell ref="P37:P38"/>
    <mergeCell ref="Q37:R38"/>
    <mergeCell ref="T37:T38"/>
    <mergeCell ref="A39:B39"/>
    <mergeCell ref="C39:K39"/>
    <mergeCell ref="L39:N39"/>
    <mergeCell ref="Q39:R39"/>
    <mergeCell ref="L44:N44"/>
    <mergeCell ref="Q44:R44"/>
    <mergeCell ref="A41:B41"/>
    <mergeCell ref="C41:K41"/>
    <mergeCell ref="L41:N41"/>
    <mergeCell ref="Q41:R41"/>
    <mergeCell ref="A42:B42"/>
    <mergeCell ref="C42:K42"/>
    <mergeCell ref="L42:N42"/>
    <mergeCell ref="Q42:R42"/>
    <mergeCell ref="Q47:R47"/>
    <mergeCell ref="A13:D13"/>
    <mergeCell ref="A45:B45"/>
    <mergeCell ref="C45:K45"/>
    <mergeCell ref="L45:N45"/>
    <mergeCell ref="Q45:R45"/>
    <mergeCell ref="A46:B46"/>
    <mergeCell ref="C46:K46"/>
    <mergeCell ref="L46:N46"/>
    <mergeCell ref="Q46:R46"/>
    <mergeCell ref="A43:B43"/>
    <mergeCell ref="C43:K43"/>
    <mergeCell ref="L43:N43"/>
    <mergeCell ref="Q43:R43"/>
    <mergeCell ref="A44:B44"/>
    <mergeCell ref="C44:K44"/>
  </mergeCells>
  <printOptions/>
  <pageMargins left="0.09375" right="0.010416666666666666" top="0.125" bottom="0.11458333333333333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den</cp:lastModifiedBy>
  <cp:lastPrinted>2017-05-04T10:17:04Z</cp:lastPrinted>
  <dcterms:created xsi:type="dcterms:W3CDTF">1996-10-08T23:32:33Z</dcterms:created>
  <dcterms:modified xsi:type="dcterms:W3CDTF">2018-02-07T08:09:10Z</dcterms:modified>
  <cp:category/>
  <cp:version/>
  <cp:contentType/>
  <cp:contentStatus/>
</cp:coreProperties>
</file>