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ТОВО ГОТОВО\РАЗНОСКА 2017\"/>
    </mc:Choice>
  </mc:AlternateContent>
  <bookViews>
    <workbookView xWindow="240" yWindow="405" windowWidth="13590" windowHeight="4950"/>
  </bookViews>
  <sheets>
    <sheet name="2017" sheetId="7" r:id="rId1"/>
  </sheets>
  <definedNames>
    <definedName name="_xlnm.Print_Area" localSheetId="0">'2017'!$A$30:$Q$38</definedName>
  </definedNames>
  <calcPr calcId="162913" refMode="R1C1"/>
</workbook>
</file>

<file path=xl/calcChain.xml><?xml version="1.0" encoding="utf-8"?>
<calcChain xmlns="http://schemas.openxmlformats.org/spreadsheetml/2006/main">
  <c r="N26" i="7" l="1"/>
  <c r="N25" i="7"/>
  <c r="N24" i="7"/>
  <c r="F26" i="7" l="1"/>
  <c r="G26" i="7"/>
  <c r="H26" i="7"/>
  <c r="M26" i="7"/>
  <c r="R26" i="7"/>
  <c r="Q28" i="7"/>
  <c r="J28" i="7"/>
  <c r="I28" i="7"/>
  <c r="R24" i="7"/>
  <c r="R25" i="7"/>
  <c r="M24" i="7"/>
  <c r="M25" i="7"/>
  <c r="H24" i="7"/>
  <c r="H25" i="7"/>
  <c r="G24" i="7"/>
  <c r="G25" i="7"/>
  <c r="F24" i="7"/>
  <c r="F25" i="7"/>
  <c r="D27" i="7"/>
  <c r="T26" i="7" l="1"/>
  <c r="T25" i="7"/>
  <c r="T24" i="7"/>
  <c r="P22" i="7"/>
  <c r="P23" i="7" l="1"/>
  <c r="N23" i="7" l="1"/>
  <c r="F23" i="7" l="1"/>
  <c r="G23" i="7"/>
  <c r="H23" i="7"/>
  <c r="M23" i="7"/>
  <c r="R23" i="7"/>
  <c r="T23" i="7" l="1"/>
  <c r="N22" i="7" l="1"/>
  <c r="N21" i="7"/>
  <c r="N20" i="7"/>
  <c r="F22" i="7" l="1"/>
  <c r="G22" i="7"/>
  <c r="H22" i="7"/>
  <c r="M22" i="7"/>
  <c r="R22" i="7"/>
  <c r="T22" i="7" l="1"/>
  <c r="D21" i="7"/>
  <c r="F21" i="7"/>
  <c r="G21" i="7"/>
  <c r="H21" i="7"/>
  <c r="M21" i="7"/>
  <c r="R21" i="7"/>
  <c r="N11" i="7"/>
  <c r="T9" i="7"/>
  <c r="T21" i="7" l="1"/>
  <c r="O19" i="7"/>
  <c r="O20" i="7"/>
  <c r="D20" i="7"/>
  <c r="F20" i="7"/>
  <c r="G20" i="7"/>
  <c r="H20" i="7"/>
  <c r="M20" i="7"/>
  <c r="R20" i="7"/>
  <c r="S15" i="7"/>
  <c r="O28" i="7" l="1"/>
  <c r="T20" i="7"/>
  <c r="N19" i="7" l="1"/>
  <c r="D19" i="7"/>
  <c r="F19" i="7"/>
  <c r="G19" i="7"/>
  <c r="H19" i="7"/>
  <c r="M19" i="7"/>
  <c r="R19" i="7"/>
  <c r="T19" i="7" l="1"/>
  <c r="D18" i="7"/>
  <c r="F18" i="7"/>
  <c r="G18" i="7"/>
  <c r="H18" i="7"/>
  <c r="M18" i="7"/>
  <c r="R18" i="7"/>
  <c r="T18" i="7" l="1"/>
  <c r="P17" i="7" l="1"/>
  <c r="M32" i="7" l="1"/>
  <c r="D17" i="7"/>
  <c r="F17" i="7"/>
  <c r="G17" i="7"/>
  <c r="H17" i="7"/>
  <c r="M17" i="7"/>
  <c r="R17" i="7"/>
  <c r="S17" i="7" l="1"/>
  <c r="T17" i="7" s="1"/>
  <c r="N16" i="7"/>
  <c r="N28" i="7" s="1"/>
  <c r="M31" i="7"/>
  <c r="S16" i="7" l="1"/>
  <c r="S28" i="7" s="1"/>
  <c r="P15" i="7" l="1"/>
  <c r="P28" i="7" s="1"/>
  <c r="R16" i="7" l="1"/>
  <c r="M16" i="7"/>
  <c r="H16" i="7"/>
  <c r="G16" i="7"/>
  <c r="F16" i="7"/>
  <c r="D16" i="7"/>
  <c r="T16" i="7" l="1"/>
  <c r="D15" i="7"/>
  <c r="D28" i="7" s="1"/>
  <c r="B15" i="7"/>
  <c r="B28" i="7" s="1"/>
  <c r="R15" i="7"/>
  <c r="R28" i="7" s="1"/>
  <c r="M15" i="7" l="1"/>
  <c r="M28" i="7" s="1"/>
  <c r="H15" i="7"/>
  <c r="H28" i="7" s="1"/>
  <c r="G15" i="7"/>
  <c r="G28" i="7" s="1"/>
  <c r="F15" i="7"/>
  <c r="F28" i="7" s="1"/>
  <c r="T8" i="7"/>
  <c r="T7" i="7"/>
  <c r="E7" i="7"/>
  <c r="O52" i="7"/>
  <c r="Q51" i="7"/>
  <c r="Q50" i="7"/>
  <c r="Q49" i="7"/>
  <c r="Q48" i="7"/>
  <c r="Q47" i="7"/>
  <c r="Q46" i="7"/>
  <c r="Q45" i="7"/>
  <c r="R11" i="7"/>
  <c r="Q11" i="7"/>
  <c r="P11" i="7"/>
  <c r="O11" i="7"/>
  <c r="M11" i="7"/>
  <c r="L11" i="7"/>
  <c r="K11" i="7"/>
  <c r="J11" i="7"/>
  <c r="I11" i="7"/>
  <c r="H11" i="7"/>
  <c r="G11" i="7"/>
  <c r="F11" i="7"/>
  <c r="T15" i="7" l="1"/>
  <c r="T28" i="7" s="1"/>
  <c r="Q52" i="7"/>
  <c r="T11" i="7"/>
  <c r="R29" i="7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3355,49-г/в
3171,57-х/в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4663,36-эл-во
975,08-х/в
1123,43-г/в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3000р-спил 2 деревьев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3906,24-эл-во
456,75-х/в
3028,84-г/в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7025р-покос
1537,8р-материал на субботник</t>
        </r>
      </text>
    </comment>
    <comment ref="N20" authorId="1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6973,93-эл-во
256,60-х/в
919,42-г/в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7476р-дезинсекция
7025р-покос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1174,86-г/в
795,70-х/в
4841,39-эл-во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369,53-г/в
8634,02-эл-во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7252р-покос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1500р-замена элемента питания на ВПС</t>
        </r>
      </text>
    </comment>
  </commentList>
</comments>
</file>

<file path=xl/sharedStrings.xml><?xml version="1.0" encoding="utf-8"?>
<sst xmlns="http://schemas.openxmlformats.org/spreadsheetml/2006/main" count="98" uniqueCount="84">
  <si>
    <t>февраль</t>
  </si>
  <si>
    <t>март</t>
  </si>
  <si>
    <t>апрель</t>
  </si>
  <si>
    <t>май</t>
  </si>
  <si>
    <t>июнь</t>
  </si>
  <si>
    <t>Содержание</t>
  </si>
  <si>
    <t>ремонт</t>
  </si>
  <si>
    <t>итого</t>
  </si>
  <si>
    <t>Наименование работ</t>
  </si>
  <si>
    <t>ИТОГО</t>
  </si>
  <si>
    <t>август</t>
  </si>
  <si>
    <t>июль</t>
  </si>
  <si>
    <t>октябрь</t>
  </si>
  <si>
    <t>ИТОГО:</t>
  </si>
  <si>
    <t>долг</t>
  </si>
  <si>
    <t>Итого</t>
  </si>
  <si>
    <t>дезинсекция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</si>
  <si>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</si>
  <si>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</si>
  <si>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</si>
  <si>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</si>
  <si>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</si>
  <si>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</si>
  <si>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</si>
  <si>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</si>
  <si>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</si>
  <si>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</si>
  <si>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</si>
  <si>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</si>
  <si>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</si>
  <si>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</si>
  <si>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</si>
  <si>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</si>
  <si>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</si>
  <si>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</si>
  <si>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</si>
  <si>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</si>
  <si>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</si>
  <si>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</si>
  <si>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</si>
  <si>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</si>
  <si>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</si>
  <si>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</si>
  <si>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</si>
  <si>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</si>
  <si>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</si>
  <si>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</si>
  <si>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</si>
  <si>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</si>
  <si>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</si>
  <si>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</si>
  <si>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</si>
  <si>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</si>
  <si>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</si>
  <si>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</si>
  <si>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</si>
  <si>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</si>
  <si>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</si>
  <si>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</si>
  <si>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</si>
  <si>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</si>
  <si>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</si>
  <si>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</si>
  <si>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</si>
  <si>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</si>
  <si>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</si>
  <si>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</si>
  <si>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</si>
  <si>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</si>
  <si>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</si>
  <si>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</si>
  <si>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</si>
  <si>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Информация о доходах и расходах по дому __Мира 12/3__на 2017год.</t>
  </si>
  <si>
    <t>3260,79-г/в</t>
  </si>
  <si>
    <t>6448-эл-во</t>
  </si>
  <si>
    <t>2925,4-х/в</t>
  </si>
  <si>
    <t>Непредвиденные затраты</t>
  </si>
  <si>
    <t>718,48-х/в</t>
  </si>
  <si>
    <t>1917,76-эл-во</t>
  </si>
  <si>
    <t>7443,08-г/в</t>
  </si>
  <si>
    <t>спил 2-х деревьев</t>
  </si>
  <si>
    <t>материал на субботник</t>
  </si>
  <si>
    <t>услуги сторонних организаций, разовые работы</t>
  </si>
  <si>
    <t>замена элемента питания на ВПС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</si>
</sst>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7" formatCode="#,##0.00_р_.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0"/>
      <name val="Arial Cyr"/>
      <charset val="204"/>
    </font>
    <font>
      <sz val="10"/>
      <color theme="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167" fontId="0" fillId="0" borderId="0" xfId="0" applyNumberFormat="1"/>
    <xf numFmtId="0" fontId="0" fillId="0" borderId="4" xfId="0" applyBorder="1"/>
    <xf numFmtId="4" fontId="0" fillId="0" borderId="0" xfId="0" applyNumberFormat="1"/>
    <xf numFmtId="0" fontId="0" fillId="5" borderId="4" xfId="0" applyFill="1" applyBorder="1"/>
    <xf numFmtId="2" fontId="9" fillId="6" borderId="9" xfId="0" applyNumberFormat="1" applyFont="1" applyFill="1" applyBorder="1" applyAlignment="1"/>
    <xf numFmtId="0" fontId="11" fillId="6" borderId="4" xfId="0" applyNumberFormat="1" applyFont="1" applyFill="1" applyBorder="1" applyAlignment="1">
      <alignment wrapText="1"/>
    </xf>
    <xf numFmtId="2" fontId="9" fillId="0" borderId="3" xfId="0" applyNumberFormat="1" applyFont="1" applyBorder="1" applyAlignment="1">
      <alignment horizontal="center" vertical="top" wrapText="1"/>
    </xf>
    <xf numFmtId="4" fontId="7" fillId="6" borderId="4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 vertical="top" wrapText="1"/>
    </xf>
    <xf numFmtId="4" fontId="2" fillId="6" borderId="4" xfId="0" applyNumberFormat="1" applyFont="1" applyFill="1" applyBorder="1"/>
    <xf numFmtId="2" fontId="2" fillId="9" borderId="12" xfId="0" applyNumberFormat="1" applyFont="1" applyFill="1" applyBorder="1" applyAlignment="1">
      <alignment horizontal="center" vertical="top" wrapText="1"/>
    </xf>
    <xf numFmtId="17" fontId="7" fillId="2" borderId="4" xfId="0" applyNumberFormat="1" applyFont="1" applyFill="1" applyBorder="1" applyAlignment="1">
      <alignment horizontal="left"/>
    </xf>
    <xf numFmtId="167" fontId="2" fillId="9" borderId="4" xfId="0" applyNumberFormat="1" applyFont="1" applyFill="1" applyBorder="1"/>
    <xf numFmtId="167" fontId="2" fillId="9" borderId="3" xfId="0" applyNumberFormat="1" applyFont="1" applyFill="1" applyBorder="1"/>
    <xf numFmtId="4" fontId="2" fillId="9" borderId="4" xfId="0" applyNumberFormat="1" applyFont="1" applyFill="1" applyBorder="1"/>
    <xf numFmtId="17" fontId="7" fillId="10" borderId="4" xfId="0" applyNumberFormat="1" applyFont="1" applyFill="1" applyBorder="1" applyAlignment="1">
      <alignment horizontal="left" wrapText="1"/>
    </xf>
    <xf numFmtId="0" fontId="7" fillId="3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0" borderId="5" xfId="0" applyBorder="1"/>
    <xf numFmtId="167" fontId="2" fillId="4" borderId="4" xfId="0" applyNumberFormat="1" applyFont="1" applyFill="1" applyBorder="1"/>
    <xf numFmtId="0" fontId="7" fillId="0" borderId="0" xfId="0" applyFont="1" applyFill="1" applyBorder="1"/>
    <xf numFmtId="167" fontId="2" fillId="0" borderId="0" xfId="0" applyNumberFormat="1" applyFont="1" applyFill="1" applyBorder="1"/>
    <xf numFmtId="4" fontId="9" fillId="0" borderId="0" xfId="0" applyNumberFormat="1" applyFont="1" applyFill="1" applyBorder="1"/>
    <xf numFmtId="167" fontId="3" fillId="7" borderId="4" xfId="0" applyNumberFormat="1" applyFont="1" applyFill="1" applyBorder="1"/>
    <xf numFmtId="167" fontId="3" fillId="3" borderId="4" xfId="0" applyNumberFormat="1" applyFont="1" applyFill="1" applyBorder="1"/>
    <xf numFmtId="0" fontId="0" fillId="0" borderId="6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9" borderId="6" xfId="0" applyNumberFormat="1" applyFont="1" applyFill="1" applyBorder="1" applyAlignment="1">
      <alignment horizontal="center" vertical="top" wrapText="1"/>
    </xf>
    <xf numFmtId="0" fontId="1" fillId="6" borderId="9" xfId="0" applyFont="1" applyFill="1" applyBorder="1" applyAlignment="1"/>
    <xf numFmtId="0" fontId="1" fillId="6" borderId="9" xfId="0" applyFont="1" applyFill="1" applyBorder="1" applyAlignment="1">
      <alignment wrapText="1"/>
    </xf>
    <xf numFmtId="2" fontId="2" fillId="0" borderId="3" xfId="0" applyNumberFormat="1" applyFont="1" applyBorder="1" applyAlignment="1">
      <alignment vertical="top" textRotation="90" wrapText="1"/>
    </xf>
    <xf numFmtId="2" fontId="2" fillId="0" borderId="3" xfId="0" applyNumberFormat="1" applyFont="1" applyBorder="1" applyAlignment="1">
      <alignment horizontal="center" vertical="top"/>
    </xf>
    <xf numFmtId="2" fontId="2" fillId="6" borderId="3" xfId="0" applyNumberFormat="1" applyFont="1" applyFill="1" applyBorder="1" applyAlignment="1">
      <alignment horizontal="right" vertical="top" wrapText="1"/>
    </xf>
    <xf numFmtId="2" fontId="9" fillId="6" borderId="4" xfId="0" applyNumberFormat="1" applyFont="1" applyFill="1" applyBorder="1" applyAlignment="1">
      <alignment vertical="top" wrapText="1"/>
    </xf>
    <xf numFmtId="2" fontId="9" fillId="6" borderId="3" xfId="0" applyNumberFormat="1" applyFont="1" applyFill="1" applyBorder="1" applyAlignment="1">
      <alignment horizontal="center" vertical="top" wrapText="1"/>
    </xf>
    <xf numFmtId="2" fontId="9" fillId="6" borderId="6" xfId="0" applyNumberFormat="1" applyFont="1" applyFill="1" applyBorder="1" applyAlignment="1">
      <alignment vertical="top" wrapText="1"/>
    </xf>
    <xf numFmtId="2" fontId="1" fillId="9" borderId="5" xfId="0" applyNumberFormat="1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4" borderId="4" xfId="0" applyNumberFormat="1" applyFont="1" applyFill="1" applyBorder="1"/>
    <xf numFmtId="167" fontId="3" fillId="11" borderId="4" xfId="0" applyNumberFormat="1" applyFont="1" applyFill="1" applyBorder="1"/>
    <xf numFmtId="167" fontId="2" fillId="4" borderId="4" xfId="0" applyNumberFormat="1" applyFont="1" applyFill="1" applyBorder="1" applyAlignment="1"/>
    <xf numFmtId="167" fontId="10" fillId="0" borderId="0" xfId="0" applyNumberFormat="1" applyFont="1" applyFill="1" applyBorder="1"/>
    <xf numFmtId="164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6" xfId="0" applyBorder="1" applyAlignment="1"/>
    <xf numFmtId="2" fontId="2" fillId="6" borderId="4" xfId="0" applyNumberFormat="1" applyFont="1" applyFill="1" applyBorder="1" applyAlignment="1">
      <alignment horizontal="right" vertical="top" wrapText="1"/>
    </xf>
    <xf numFmtId="167" fontId="2" fillId="0" borderId="0" xfId="0" applyNumberFormat="1" applyFont="1"/>
    <xf numFmtId="4" fontId="15" fillId="3" borderId="4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5" borderId="5" xfId="0" applyFill="1" applyBorder="1" applyAlignment="1">
      <alignment horizontal="left" wrapText="1"/>
    </xf>
    <xf numFmtId="0" fontId="0" fillId="5" borderId="8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0" fillId="5" borderId="5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left" wrapText="1"/>
    </xf>
    <xf numFmtId="2" fontId="9" fillId="0" borderId="7" xfId="0" applyNumberFormat="1" applyFont="1" applyBorder="1" applyAlignment="1">
      <alignment horizontal="left" wrapText="1"/>
    </xf>
    <xf numFmtId="2" fontId="9" fillId="0" borderId="13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left" textRotation="90" wrapText="1"/>
    </xf>
    <xf numFmtId="2" fontId="9" fillId="0" borderId="3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7" fillId="0" borderId="5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7" fontId="2" fillId="5" borderId="5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2" fontId="1" fillId="9" borderId="5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2" fontId="1" fillId="9" borderId="6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wrapText="1"/>
    </xf>
    <xf numFmtId="0" fontId="0" fillId="5" borderId="6" xfId="0" applyFill="1" applyBorder="1"/>
    <xf numFmtId="167" fontId="3" fillId="3" borderId="5" xfId="0" applyNumberFormat="1" applyFont="1" applyFill="1" applyBorder="1" applyAlignment="1">
      <alignment horizontal="center"/>
    </xf>
    <xf numFmtId="167" fontId="3" fillId="3" borderId="6" xfId="0" applyNumberFormat="1" applyFont="1" applyFill="1" applyBorder="1" applyAlignment="1">
      <alignment horizontal="center"/>
    </xf>
    <xf numFmtId="167" fontId="10" fillId="0" borderId="11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167" fontId="18" fillId="0" borderId="0" xfId="0" applyNumberFormat="1" applyFont="1" applyFill="1" applyBorder="1"/>
    <xf numFmtId="0" fontId="19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U52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5.42578125" customWidth="1"/>
    <col min="2" max="2" width="5.5703125" customWidth="1"/>
    <col min="3" max="3" width="4.7109375" customWidth="1"/>
    <col min="4" max="4" width="8.5703125" customWidth="1"/>
    <col min="5" max="5" width="8" customWidth="1"/>
    <col min="6" max="6" width="8.85546875" customWidth="1"/>
    <col min="7" max="7" width="8.5703125" customWidth="1"/>
    <col min="9" max="9" width="8.5703125" customWidth="1"/>
    <col min="11" max="11" width="9.140625" hidden="1" customWidth="1"/>
    <col min="12" max="12" width="8.85546875" hidden="1" customWidth="1"/>
    <col min="15" max="15" width="9.28515625" customWidth="1"/>
    <col min="16" max="16" width="8.5703125" customWidth="1"/>
    <col min="17" max="17" width="8.140625" customWidth="1"/>
    <col min="18" max="19" width="8.85546875" customWidth="1"/>
    <col min="21" max="21" width="7.85546875" customWidth="1"/>
  </cols>
  <sheetData>
    <row r="1" spans="1:20" ht="15.75" x14ac:dyDescent="0.25">
      <c r="A1" s="99" t="s">
        <v>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idden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x14ac:dyDescent="0.2">
      <c r="A3" s="63"/>
      <c r="B3" s="118"/>
      <c r="C3" s="118"/>
      <c r="D3" s="118"/>
      <c r="E3" s="64"/>
      <c r="F3" s="59" t="s">
        <v>17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0"/>
      <c r="S3" s="27"/>
      <c r="T3" s="2"/>
    </row>
    <row r="4" spans="1:20" ht="12.75" customHeight="1" x14ac:dyDescent="0.2">
      <c r="A4" s="31"/>
      <c r="B4" s="119" t="s">
        <v>18</v>
      </c>
      <c r="C4" s="120"/>
      <c r="D4" s="120"/>
      <c r="E4" s="121"/>
      <c r="F4" s="100" t="s">
        <v>5</v>
      </c>
      <c r="G4" s="101"/>
      <c r="H4" s="101"/>
      <c r="I4" s="101"/>
      <c r="J4" s="101"/>
      <c r="K4" s="101"/>
      <c r="L4" s="101"/>
      <c r="M4" s="101"/>
      <c r="N4" s="101"/>
      <c r="O4" s="101"/>
      <c r="P4" s="102" t="s">
        <v>19</v>
      </c>
      <c r="Q4" s="103"/>
      <c r="R4" s="106" t="s">
        <v>20</v>
      </c>
      <c r="S4" s="122" t="s">
        <v>76</v>
      </c>
      <c r="T4" s="109" t="s">
        <v>9</v>
      </c>
    </row>
    <row r="5" spans="1:20" ht="46.5" customHeight="1" x14ac:dyDescent="0.2">
      <c r="A5" s="32"/>
      <c r="B5" s="112" t="s">
        <v>21</v>
      </c>
      <c r="C5" s="112" t="s">
        <v>6</v>
      </c>
      <c r="D5" s="112" t="s">
        <v>67</v>
      </c>
      <c r="E5" s="114" t="s">
        <v>7</v>
      </c>
      <c r="F5" s="92" t="s">
        <v>22</v>
      </c>
      <c r="G5" s="92" t="s">
        <v>23</v>
      </c>
      <c r="H5" s="92" t="s">
        <v>24</v>
      </c>
      <c r="I5" s="92" t="s">
        <v>25</v>
      </c>
      <c r="J5" s="92" t="s">
        <v>26</v>
      </c>
      <c r="K5" s="92" t="s">
        <v>27</v>
      </c>
      <c r="L5" s="92" t="s">
        <v>28</v>
      </c>
      <c r="M5" s="92" t="s">
        <v>29</v>
      </c>
      <c r="N5" s="94" t="s">
        <v>30</v>
      </c>
      <c r="O5" s="96"/>
      <c r="P5" s="104"/>
      <c r="Q5" s="105"/>
      <c r="R5" s="107"/>
      <c r="S5" s="123"/>
      <c r="T5" s="110"/>
    </row>
    <row r="6" spans="1:20" ht="129.75" x14ac:dyDescent="0.2">
      <c r="A6" s="5"/>
      <c r="B6" s="113"/>
      <c r="C6" s="113"/>
      <c r="D6" s="113"/>
      <c r="E6" s="115"/>
      <c r="F6" s="93"/>
      <c r="G6" s="93"/>
      <c r="H6" s="93"/>
      <c r="I6" s="93"/>
      <c r="J6" s="93"/>
      <c r="K6" s="93"/>
      <c r="L6" s="93"/>
      <c r="M6" s="93"/>
      <c r="N6" s="33" t="s">
        <v>68</v>
      </c>
      <c r="O6" s="33" t="s">
        <v>82</v>
      </c>
      <c r="P6" s="28" t="s">
        <v>31</v>
      </c>
      <c r="Q6" s="28" t="s">
        <v>32</v>
      </c>
      <c r="R6" s="108"/>
      <c r="S6" s="124"/>
      <c r="T6" s="111"/>
    </row>
    <row r="7" spans="1:20" ht="15" x14ac:dyDescent="0.25">
      <c r="A7" s="6">
        <v>2016</v>
      </c>
      <c r="B7" s="34">
        <v>9.6999999999999993</v>
      </c>
      <c r="C7" s="34">
        <v>3.8</v>
      </c>
      <c r="D7" s="34">
        <v>1.5</v>
      </c>
      <c r="E7" s="8">
        <f>SUM(B7:D7)</f>
        <v>15</v>
      </c>
      <c r="F7" s="35">
        <v>1.2</v>
      </c>
      <c r="G7" s="35">
        <v>1.5</v>
      </c>
      <c r="H7" s="35">
        <v>1.6</v>
      </c>
      <c r="I7" s="35">
        <v>0.4</v>
      </c>
      <c r="J7" s="35">
        <v>0.8</v>
      </c>
      <c r="K7" s="35">
        <v>0</v>
      </c>
      <c r="L7" s="35">
        <v>0</v>
      </c>
      <c r="M7" s="35">
        <v>2.2000000000000002</v>
      </c>
      <c r="N7" s="35">
        <v>0</v>
      </c>
      <c r="O7" s="35">
        <v>2</v>
      </c>
      <c r="P7" s="36">
        <v>1.9</v>
      </c>
      <c r="Q7" s="36">
        <v>1.9</v>
      </c>
      <c r="R7" s="37">
        <v>1.5</v>
      </c>
      <c r="S7" s="37">
        <v>0</v>
      </c>
      <c r="T7" s="7">
        <f>SUM(F7:S7)</f>
        <v>15.000000000000002</v>
      </c>
    </row>
    <row r="8" spans="1:20" ht="15" x14ac:dyDescent="0.25">
      <c r="A8" s="6">
        <v>2017</v>
      </c>
      <c r="B8" s="125" t="s">
        <v>69</v>
      </c>
      <c r="C8" s="126"/>
      <c r="D8" s="127"/>
      <c r="E8" s="8">
        <v>17.059999999999999</v>
      </c>
      <c r="F8" s="54">
        <v>1.2</v>
      </c>
      <c r="G8" s="54">
        <v>1.5</v>
      </c>
      <c r="H8" s="54">
        <v>1.6</v>
      </c>
      <c r="I8" s="54">
        <v>0.4</v>
      </c>
      <c r="J8" s="54">
        <v>0.8</v>
      </c>
      <c r="K8" s="54">
        <v>0</v>
      </c>
      <c r="L8" s="54">
        <v>0</v>
      </c>
      <c r="M8" s="54">
        <v>2.2000000000000002</v>
      </c>
      <c r="N8" s="54">
        <v>2.06</v>
      </c>
      <c r="O8" s="54">
        <v>2</v>
      </c>
      <c r="P8" s="36">
        <v>1.9</v>
      </c>
      <c r="Q8" s="38">
        <v>1.9</v>
      </c>
      <c r="R8" s="37">
        <v>1.5</v>
      </c>
      <c r="S8" s="37">
        <v>0</v>
      </c>
      <c r="T8" s="7">
        <f>SUM(F8:S8)</f>
        <v>17.060000000000002</v>
      </c>
    </row>
    <row r="9" spans="1:20" ht="15" x14ac:dyDescent="0.25">
      <c r="A9" s="6">
        <v>2017</v>
      </c>
      <c r="B9" s="125" t="s">
        <v>70</v>
      </c>
      <c r="C9" s="126"/>
      <c r="D9" s="127"/>
      <c r="E9" s="8">
        <v>17.079999999999998</v>
      </c>
      <c r="F9" s="54">
        <v>1.2</v>
      </c>
      <c r="G9" s="54">
        <v>1.5</v>
      </c>
      <c r="H9" s="54">
        <v>1.6</v>
      </c>
      <c r="I9" s="54">
        <v>0.4</v>
      </c>
      <c r="J9" s="54">
        <v>0.8</v>
      </c>
      <c r="K9" s="54">
        <v>0</v>
      </c>
      <c r="L9" s="54">
        <v>0</v>
      </c>
      <c r="M9" s="54">
        <v>2.2000000000000002</v>
      </c>
      <c r="N9" s="54">
        <v>2.08</v>
      </c>
      <c r="O9" s="54">
        <v>2</v>
      </c>
      <c r="P9" s="36">
        <v>1.9</v>
      </c>
      <c r="Q9" s="38">
        <v>1.9</v>
      </c>
      <c r="R9" s="37">
        <v>1.5</v>
      </c>
      <c r="S9" s="37">
        <v>0</v>
      </c>
      <c r="T9" s="7">
        <f>SUM(F9:S9)</f>
        <v>17.080000000000002</v>
      </c>
    </row>
    <row r="10" spans="1:20" ht="22.5" x14ac:dyDescent="0.2">
      <c r="A10" s="128" t="s">
        <v>33</v>
      </c>
      <c r="B10" s="129"/>
      <c r="C10" s="129"/>
      <c r="D10" s="130"/>
      <c r="E10" s="8">
        <v>4342.93</v>
      </c>
      <c r="F10" s="94" t="s">
        <v>34</v>
      </c>
      <c r="G10" s="95"/>
      <c r="H10" s="95"/>
      <c r="I10" s="95"/>
      <c r="J10" s="95"/>
      <c r="K10" s="95"/>
      <c r="L10" s="95"/>
      <c r="M10" s="95"/>
      <c r="N10" s="95"/>
      <c r="O10" s="96"/>
      <c r="P10" s="97" t="s">
        <v>35</v>
      </c>
      <c r="Q10" s="98"/>
      <c r="R10" s="7" t="s">
        <v>36</v>
      </c>
      <c r="S10" s="7"/>
      <c r="T10" s="7"/>
    </row>
    <row r="11" spans="1:20" x14ac:dyDescent="0.2">
      <c r="A11" s="133" t="s">
        <v>37</v>
      </c>
      <c r="B11" s="134"/>
      <c r="C11" s="134"/>
      <c r="D11" s="134"/>
      <c r="E11" s="135"/>
      <c r="F11" s="9">
        <f>E10*F7</f>
        <v>5211.5160000000005</v>
      </c>
      <c r="G11" s="9">
        <f>E10*G7</f>
        <v>6514.3950000000004</v>
      </c>
      <c r="H11" s="9">
        <f>E10*H8</f>
        <v>6948.688000000001</v>
      </c>
      <c r="I11" s="9">
        <f>E10*I7</f>
        <v>1737.1720000000003</v>
      </c>
      <c r="J11" s="9">
        <f>E10*J7</f>
        <v>3474.3440000000005</v>
      </c>
      <c r="K11" s="9">
        <f>SUM(K7*2002.5)</f>
        <v>0</v>
      </c>
      <c r="L11" s="9">
        <f>SUM(L7*2002.5)</f>
        <v>0</v>
      </c>
      <c r="M11" s="9">
        <f>E10*M7</f>
        <v>9554.4460000000017</v>
      </c>
      <c r="N11" s="9">
        <f>E10*N9</f>
        <v>9033.2944000000007</v>
      </c>
      <c r="O11" s="9">
        <f>E10*O7</f>
        <v>8685.86</v>
      </c>
      <c r="P11" s="9">
        <f>E10*P7</f>
        <v>8251.5670000000009</v>
      </c>
      <c r="Q11" s="9">
        <f>E10*Q7</f>
        <v>8251.5670000000009</v>
      </c>
      <c r="R11" s="9">
        <f>E10*R7</f>
        <v>6514.3950000000004</v>
      </c>
      <c r="S11" s="9">
        <v>0</v>
      </c>
      <c r="T11" s="9">
        <f>SUM(F11:R11)</f>
        <v>74177.244400000011</v>
      </c>
    </row>
    <row r="12" spans="1:20" x14ac:dyDescent="0.2">
      <c r="A12" s="136" t="s">
        <v>38</v>
      </c>
      <c r="B12" s="136"/>
      <c r="C12" s="136"/>
      <c r="D12" s="136"/>
      <c r="E12" s="137"/>
      <c r="F12" s="138" t="s">
        <v>39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40"/>
    </row>
    <row r="13" spans="1:20" ht="27" customHeight="1" x14ac:dyDescent="0.2">
      <c r="A13" s="159" t="s">
        <v>40</v>
      </c>
      <c r="B13" s="159"/>
      <c r="C13" s="159"/>
      <c r="D13" s="160"/>
      <c r="E13" s="10">
        <v>23960.260000000009</v>
      </c>
      <c r="F13" s="39"/>
      <c r="G13" s="29"/>
      <c r="H13" s="11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0" x14ac:dyDescent="0.2">
      <c r="A14" s="40"/>
      <c r="B14" s="141" t="s">
        <v>66</v>
      </c>
      <c r="C14" s="141"/>
      <c r="D14" s="41" t="s">
        <v>38</v>
      </c>
      <c r="E14" s="42" t="s">
        <v>14</v>
      </c>
      <c r="F14" s="39"/>
      <c r="G14" s="29"/>
      <c r="H14" s="1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</row>
    <row r="15" spans="1:20" x14ac:dyDescent="0.2">
      <c r="A15" s="12" t="s">
        <v>41</v>
      </c>
      <c r="B15" s="131">
        <f>46827.2+16272.36</f>
        <v>63099.56</v>
      </c>
      <c r="C15" s="142"/>
      <c r="D15" s="43">
        <f>25225.34+10805.77+1653.6+9045.54+4054.22+399.98</f>
        <v>51184.450000000004</v>
      </c>
      <c r="E15" s="44"/>
      <c r="F15" s="13">
        <f>E10*F8</f>
        <v>5211.5160000000005</v>
      </c>
      <c r="G15" s="13">
        <f>E10*G8</f>
        <v>6514.3950000000004</v>
      </c>
      <c r="H15" s="14">
        <f>E10*H8</f>
        <v>6948.688000000001</v>
      </c>
      <c r="I15" s="13">
        <v>1400</v>
      </c>
      <c r="J15" s="13">
        <v>3996</v>
      </c>
      <c r="K15" s="13">
        <v>0</v>
      </c>
      <c r="L15" s="13">
        <v>0</v>
      </c>
      <c r="M15" s="13">
        <f>E10*M8</f>
        <v>9554.4460000000017</v>
      </c>
      <c r="N15" s="13">
        <v>0</v>
      </c>
      <c r="O15" s="13">
        <v>0</v>
      </c>
      <c r="P15" s="25">
        <f>4469+339</f>
        <v>4808</v>
      </c>
      <c r="Q15" s="25">
        <v>0</v>
      </c>
      <c r="R15" s="13">
        <f>E10*R8</f>
        <v>6514.3950000000004</v>
      </c>
      <c r="S15" s="13">
        <f>3355.49+3171.57</f>
        <v>6527.0599999999995</v>
      </c>
      <c r="T15" s="15">
        <f t="shared" ref="T15:T26" si="0">SUM(F15:S15)</f>
        <v>51474.5</v>
      </c>
    </row>
    <row r="16" spans="1:20" x14ac:dyDescent="0.2">
      <c r="A16" s="12" t="s">
        <v>42</v>
      </c>
      <c r="B16" s="131">
        <v>72100.66</v>
      </c>
      <c r="C16" s="132"/>
      <c r="D16" s="43">
        <f>28590.34+13649.44+10320.83+4839.68</f>
        <v>57400.29</v>
      </c>
      <c r="E16" s="44"/>
      <c r="F16" s="13">
        <f t="shared" ref="F16:F26" si="1">4342.93*1.2</f>
        <v>5211.5160000000005</v>
      </c>
      <c r="G16" s="13">
        <f t="shared" ref="G16:G26" si="2">4342.93*1.5</f>
        <v>6514.3950000000004</v>
      </c>
      <c r="H16" s="14">
        <f t="shared" ref="H16:H26" si="3">4342.93*1.6</f>
        <v>6948.688000000001</v>
      </c>
      <c r="I16" s="13">
        <v>1400</v>
      </c>
      <c r="J16" s="13">
        <v>3996</v>
      </c>
      <c r="K16" s="13">
        <v>0</v>
      </c>
      <c r="L16" s="13">
        <v>0</v>
      </c>
      <c r="M16" s="13">
        <f t="shared" ref="M16:M26" si="4">4342.93*2.2</f>
        <v>9554.4460000000017</v>
      </c>
      <c r="N16" s="13">
        <f>E10*N8</f>
        <v>8946.4358000000011</v>
      </c>
      <c r="O16" s="13">
        <v>0</v>
      </c>
      <c r="P16" s="25">
        <v>0</v>
      </c>
      <c r="Q16" s="25">
        <v>0</v>
      </c>
      <c r="R16" s="13">
        <f t="shared" ref="R16:R26" si="5">4342.93*1.5</f>
        <v>6514.3950000000004</v>
      </c>
      <c r="S16" s="13">
        <f>M31-N16</f>
        <v>3687.7541999999994</v>
      </c>
      <c r="T16" s="15">
        <f t="shared" si="0"/>
        <v>52773.630000000005</v>
      </c>
    </row>
    <row r="17" spans="1:21" x14ac:dyDescent="0.2">
      <c r="A17" s="12" t="s">
        <v>1</v>
      </c>
      <c r="B17" s="131">
        <v>73827.13</v>
      </c>
      <c r="C17" s="132"/>
      <c r="D17" s="43">
        <f>43887.87+23814.52</f>
        <v>67702.39</v>
      </c>
      <c r="E17" s="44"/>
      <c r="F17" s="13">
        <f t="shared" si="1"/>
        <v>5211.5160000000005</v>
      </c>
      <c r="G17" s="13">
        <f t="shared" si="2"/>
        <v>6514.3950000000004</v>
      </c>
      <c r="H17" s="14">
        <f t="shared" si="3"/>
        <v>6948.688000000001</v>
      </c>
      <c r="I17" s="13">
        <v>1400</v>
      </c>
      <c r="J17" s="13">
        <v>3996</v>
      </c>
      <c r="K17" s="13"/>
      <c r="L17" s="13">
        <v>0</v>
      </c>
      <c r="M17" s="13">
        <f t="shared" si="4"/>
        <v>9554.4460000000017</v>
      </c>
      <c r="N17" s="13">
        <v>8946.44</v>
      </c>
      <c r="O17" s="13">
        <v>0</v>
      </c>
      <c r="P17" s="25">
        <f>3018+9504+34881</f>
        <v>47403</v>
      </c>
      <c r="Q17" s="25">
        <v>0</v>
      </c>
      <c r="R17" s="13">
        <f t="shared" si="5"/>
        <v>6514.3950000000004</v>
      </c>
      <c r="S17" s="13">
        <f>M32-M17</f>
        <v>524.87399999999798</v>
      </c>
      <c r="T17" s="15">
        <f t="shared" si="0"/>
        <v>97013.754000000015</v>
      </c>
    </row>
    <row r="18" spans="1:21" x14ac:dyDescent="0.2">
      <c r="A18" s="12" t="s">
        <v>43</v>
      </c>
      <c r="B18" s="131">
        <v>73827.13</v>
      </c>
      <c r="C18" s="132"/>
      <c r="D18" s="43">
        <f>36118.67+25335.18</f>
        <v>61453.85</v>
      </c>
      <c r="E18" s="44"/>
      <c r="F18" s="13">
        <f t="shared" si="1"/>
        <v>5211.5160000000005</v>
      </c>
      <c r="G18" s="13">
        <f t="shared" si="2"/>
        <v>6514.3950000000004</v>
      </c>
      <c r="H18" s="14">
        <f t="shared" si="3"/>
        <v>6948.688000000001</v>
      </c>
      <c r="I18" s="13">
        <v>700</v>
      </c>
      <c r="J18" s="13">
        <v>3996</v>
      </c>
      <c r="K18" s="13"/>
      <c r="L18" s="13"/>
      <c r="M18" s="13">
        <f t="shared" si="4"/>
        <v>9554.4460000000017</v>
      </c>
      <c r="N18" s="13">
        <v>6761.87</v>
      </c>
      <c r="O18" s="13">
        <v>3000</v>
      </c>
      <c r="P18" s="25">
        <v>0</v>
      </c>
      <c r="Q18" s="25">
        <v>0</v>
      </c>
      <c r="R18" s="13">
        <f t="shared" si="5"/>
        <v>6514.3950000000004</v>
      </c>
      <c r="S18" s="13">
        <v>0</v>
      </c>
      <c r="T18" s="15">
        <f t="shared" si="0"/>
        <v>49201.310000000012</v>
      </c>
    </row>
    <row r="19" spans="1:21" x14ac:dyDescent="0.2">
      <c r="A19" s="12" t="s">
        <v>3</v>
      </c>
      <c r="B19" s="131">
        <v>73827.13</v>
      </c>
      <c r="C19" s="132"/>
      <c r="D19" s="43">
        <f>46919.26+20991.49</f>
        <v>67910.75</v>
      </c>
      <c r="E19" s="44"/>
      <c r="F19" s="13">
        <f t="shared" si="1"/>
        <v>5211.5160000000005</v>
      </c>
      <c r="G19" s="13">
        <f t="shared" si="2"/>
        <v>6514.3950000000004</v>
      </c>
      <c r="H19" s="14">
        <f t="shared" si="3"/>
        <v>6948.688000000001</v>
      </c>
      <c r="I19" s="13">
        <v>0</v>
      </c>
      <c r="J19" s="13">
        <v>3996</v>
      </c>
      <c r="K19" s="13"/>
      <c r="L19" s="13"/>
      <c r="M19" s="13">
        <f t="shared" si="4"/>
        <v>9554.4460000000017</v>
      </c>
      <c r="N19" s="13">
        <f>3906.24+456.75+3028.84</f>
        <v>7391.83</v>
      </c>
      <c r="O19" s="13">
        <f>7025+1537.8</f>
        <v>8562.7999999999993</v>
      </c>
      <c r="P19" s="25">
        <v>0</v>
      </c>
      <c r="Q19" s="25">
        <v>17662</v>
      </c>
      <c r="R19" s="13">
        <f t="shared" si="5"/>
        <v>6514.3950000000004</v>
      </c>
      <c r="S19" s="13">
        <v>0</v>
      </c>
      <c r="T19" s="15">
        <f t="shared" si="0"/>
        <v>72356.070000000007</v>
      </c>
    </row>
    <row r="20" spans="1:21" x14ac:dyDescent="0.2">
      <c r="A20" s="12" t="s">
        <v>4</v>
      </c>
      <c r="B20" s="131">
        <v>73300.160000000003</v>
      </c>
      <c r="C20" s="132"/>
      <c r="D20" s="43">
        <f>43774.97+22840.38+272.51+8.36</f>
        <v>66896.22</v>
      </c>
      <c r="E20" s="44"/>
      <c r="F20" s="13">
        <f t="shared" si="1"/>
        <v>5211.5160000000005</v>
      </c>
      <c r="G20" s="13">
        <f t="shared" si="2"/>
        <v>6514.3950000000004</v>
      </c>
      <c r="H20" s="14">
        <f t="shared" si="3"/>
        <v>6948.688000000001</v>
      </c>
      <c r="I20" s="13">
        <v>0</v>
      </c>
      <c r="J20" s="13">
        <v>3996</v>
      </c>
      <c r="K20" s="13"/>
      <c r="L20" s="13"/>
      <c r="M20" s="13">
        <f t="shared" si="4"/>
        <v>9554.4460000000017</v>
      </c>
      <c r="N20" s="13">
        <f>6973.93+256.6+919.42</f>
        <v>8149.9500000000007</v>
      </c>
      <c r="O20" s="13">
        <f>7476+7025</f>
        <v>14501</v>
      </c>
      <c r="P20" s="25">
        <v>585</v>
      </c>
      <c r="Q20" s="25">
        <v>10590</v>
      </c>
      <c r="R20" s="13">
        <f t="shared" si="5"/>
        <v>6514.3950000000004</v>
      </c>
      <c r="S20" s="13">
        <v>0</v>
      </c>
      <c r="T20" s="15">
        <f t="shared" si="0"/>
        <v>72565.390000000014</v>
      </c>
    </row>
    <row r="21" spans="1:21" x14ac:dyDescent="0.2">
      <c r="A21" s="12" t="s">
        <v>11</v>
      </c>
      <c r="B21" s="131">
        <v>74122.78</v>
      </c>
      <c r="C21" s="132"/>
      <c r="D21" s="43">
        <f>44840.26+24435.88+33.75</f>
        <v>69309.89</v>
      </c>
      <c r="E21" s="44"/>
      <c r="F21" s="13">
        <f t="shared" si="1"/>
        <v>5211.5160000000005</v>
      </c>
      <c r="G21" s="13">
        <f t="shared" si="2"/>
        <v>6514.3950000000004</v>
      </c>
      <c r="H21" s="14">
        <f t="shared" si="3"/>
        <v>6948.688000000001</v>
      </c>
      <c r="I21" s="13">
        <v>0</v>
      </c>
      <c r="J21" s="13">
        <v>3996</v>
      </c>
      <c r="K21" s="13"/>
      <c r="L21" s="13"/>
      <c r="M21" s="13">
        <f t="shared" si="4"/>
        <v>9554.4460000000017</v>
      </c>
      <c r="N21" s="13">
        <f>1174.86+795.7+4841.39</f>
        <v>6811.9500000000007</v>
      </c>
      <c r="O21" s="13">
        <v>0</v>
      </c>
      <c r="P21" s="25">
        <v>2541</v>
      </c>
      <c r="Q21" s="25">
        <v>0</v>
      </c>
      <c r="R21" s="13">
        <f t="shared" si="5"/>
        <v>6514.3950000000004</v>
      </c>
      <c r="S21" s="13">
        <v>0</v>
      </c>
      <c r="T21" s="15">
        <f t="shared" si="0"/>
        <v>48092.390000000014</v>
      </c>
    </row>
    <row r="22" spans="1:21" x14ac:dyDescent="0.2">
      <c r="A22" s="12" t="s">
        <v>10</v>
      </c>
      <c r="B22" s="131">
        <v>74122.78</v>
      </c>
      <c r="C22" s="132"/>
      <c r="D22" s="43">
        <v>64817.35</v>
      </c>
      <c r="E22" s="44"/>
      <c r="F22" s="13">
        <f t="shared" si="1"/>
        <v>5211.5160000000005</v>
      </c>
      <c r="G22" s="13">
        <f t="shared" si="2"/>
        <v>6514.3950000000004</v>
      </c>
      <c r="H22" s="14">
        <f t="shared" si="3"/>
        <v>6948.688000000001</v>
      </c>
      <c r="I22" s="13">
        <v>0</v>
      </c>
      <c r="J22" s="13">
        <v>3996</v>
      </c>
      <c r="K22" s="13"/>
      <c r="L22" s="13"/>
      <c r="M22" s="13">
        <f t="shared" si="4"/>
        <v>9554.4460000000017</v>
      </c>
      <c r="N22" s="13">
        <f>369.53+8634.02</f>
        <v>9003.5500000000011</v>
      </c>
      <c r="O22" s="13">
        <v>7252</v>
      </c>
      <c r="P22" s="25">
        <f>344+21877</f>
        <v>22221</v>
      </c>
      <c r="Q22" s="25">
        <v>16304</v>
      </c>
      <c r="R22" s="13">
        <f t="shared" si="5"/>
        <v>6514.3950000000004</v>
      </c>
      <c r="S22" s="13">
        <v>0</v>
      </c>
      <c r="T22" s="15">
        <f t="shared" si="0"/>
        <v>93519.99</v>
      </c>
    </row>
    <row r="23" spans="1:21" x14ac:dyDescent="0.2">
      <c r="A23" s="12" t="s">
        <v>44</v>
      </c>
      <c r="B23" s="131">
        <v>73949.539999999994</v>
      </c>
      <c r="C23" s="132"/>
      <c r="D23" s="43">
        <v>73646.41</v>
      </c>
      <c r="E23" s="44"/>
      <c r="F23" s="13">
        <f t="shared" si="1"/>
        <v>5211.5160000000005</v>
      </c>
      <c r="G23" s="13">
        <f t="shared" si="2"/>
        <v>6514.3950000000004</v>
      </c>
      <c r="H23" s="14">
        <f t="shared" si="3"/>
        <v>6948.688000000001</v>
      </c>
      <c r="I23" s="13">
        <v>0</v>
      </c>
      <c r="J23" s="13">
        <v>3996</v>
      </c>
      <c r="K23" s="13"/>
      <c r="L23" s="13"/>
      <c r="M23" s="13">
        <f t="shared" si="4"/>
        <v>9554.4460000000017</v>
      </c>
      <c r="N23" s="13">
        <f>2527.23+1989.25+2528.72</f>
        <v>7045.1999999999989</v>
      </c>
      <c r="O23" s="13">
        <v>0</v>
      </c>
      <c r="P23" s="25">
        <f>2272+8617</f>
        <v>10889</v>
      </c>
      <c r="Q23" s="25">
        <v>0</v>
      </c>
      <c r="R23" s="13">
        <f t="shared" si="5"/>
        <v>6514.3950000000004</v>
      </c>
      <c r="S23" s="13">
        <v>0</v>
      </c>
      <c r="T23" s="15">
        <f t="shared" si="0"/>
        <v>56673.64</v>
      </c>
    </row>
    <row r="24" spans="1:21" x14ac:dyDescent="0.2">
      <c r="A24" s="12" t="s">
        <v>45</v>
      </c>
      <c r="B24" s="131">
        <v>71957.98</v>
      </c>
      <c r="C24" s="132"/>
      <c r="D24" s="43">
        <v>65787.98000000001</v>
      </c>
      <c r="E24" s="44"/>
      <c r="F24" s="13">
        <f t="shared" si="1"/>
        <v>5211.5160000000005</v>
      </c>
      <c r="G24" s="13">
        <f t="shared" si="2"/>
        <v>6514.3950000000004</v>
      </c>
      <c r="H24" s="14">
        <f t="shared" si="3"/>
        <v>6948.688000000001</v>
      </c>
      <c r="I24" s="13">
        <v>1400</v>
      </c>
      <c r="J24" s="13">
        <v>3996</v>
      </c>
      <c r="K24" s="13"/>
      <c r="L24" s="13"/>
      <c r="M24" s="13">
        <f t="shared" si="4"/>
        <v>9554.4460000000017</v>
      </c>
      <c r="N24" s="13">
        <f>4535.49+5706.94</f>
        <v>10242.43</v>
      </c>
      <c r="O24" s="13">
        <v>1500</v>
      </c>
      <c r="P24" s="25">
        <v>0</v>
      </c>
      <c r="Q24" s="25">
        <v>0</v>
      </c>
      <c r="R24" s="13">
        <f t="shared" si="5"/>
        <v>6514.3950000000004</v>
      </c>
      <c r="S24" s="13">
        <v>0</v>
      </c>
      <c r="T24" s="15">
        <f t="shared" si="0"/>
        <v>51881.87000000001</v>
      </c>
    </row>
    <row r="25" spans="1:21" x14ac:dyDescent="0.2">
      <c r="A25" s="12" t="s">
        <v>46</v>
      </c>
      <c r="B25" s="131">
        <v>75161.83</v>
      </c>
      <c r="C25" s="132"/>
      <c r="D25" s="43">
        <v>72123.520000000004</v>
      </c>
      <c r="E25" s="44"/>
      <c r="F25" s="13">
        <f t="shared" si="1"/>
        <v>5211.5160000000005</v>
      </c>
      <c r="G25" s="13">
        <f t="shared" si="2"/>
        <v>6514.3950000000004</v>
      </c>
      <c r="H25" s="14">
        <f t="shared" si="3"/>
        <v>6948.688000000001</v>
      </c>
      <c r="I25" s="13">
        <v>1400</v>
      </c>
      <c r="J25" s="13">
        <v>3996</v>
      </c>
      <c r="K25" s="13"/>
      <c r="L25" s="13"/>
      <c r="M25" s="13">
        <f t="shared" si="4"/>
        <v>9554.4460000000017</v>
      </c>
      <c r="N25" s="13">
        <f>1623.13+3819.36+5148.37</f>
        <v>10590.86</v>
      </c>
      <c r="O25" s="13">
        <v>0</v>
      </c>
      <c r="P25" s="25">
        <v>0</v>
      </c>
      <c r="Q25" s="25">
        <v>0</v>
      </c>
      <c r="R25" s="13">
        <f t="shared" si="5"/>
        <v>6514.3950000000004</v>
      </c>
      <c r="S25" s="13">
        <v>0</v>
      </c>
      <c r="T25" s="15">
        <f t="shared" si="0"/>
        <v>50730.3</v>
      </c>
    </row>
    <row r="26" spans="1:21" x14ac:dyDescent="0.2">
      <c r="A26" s="12" t="s">
        <v>47</v>
      </c>
      <c r="B26" s="131">
        <v>75508.25</v>
      </c>
      <c r="C26" s="132"/>
      <c r="D26" s="43">
        <v>73370.790000000008</v>
      </c>
      <c r="E26" s="44"/>
      <c r="F26" s="13">
        <f t="shared" si="1"/>
        <v>5211.5160000000005</v>
      </c>
      <c r="G26" s="13">
        <f t="shared" si="2"/>
        <v>6514.3950000000004</v>
      </c>
      <c r="H26" s="14">
        <f t="shared" si="3"/>
        <v>6948.688000000001</v>
      </c>
      <c r="I26" s="13">
        <v>1400</v>
      </c>
      <c r="J26" s="13">
        <v>3996</v>
      </c>
      <c r="K26" s="13"/>
      <c r="L26" s="13"/>
      <c r="M26" s="13">
        <f t="shared" si="4"/>
        <v>9554.4460000000017</v>
      </c>
      <c r="N26" s="13">
        <f>1989.25+4663.41</f>
        <v>6652.66</v>
      </c>
      <c r="O26" s="13">
        <v>0</v>
      </c>
      <c r="P26" s="25">
        <v>0</v>
      </c>
      <c r="Q26" s="25">
        <v>0</v>
      </c>
      <c r="R26" s="13">
        <f t="shared" si="5"/>
        <v>6514.3950000000004</v>
      </c>
      <c r="S26" s="13">
        <v>0</v>
      </c>
      <c r="T26" s="15">
        <f t="shared" si="0"/>
        <v>46792.100000000006</v>
      </c>
    </row>
    <row r="27" spans="1:21" ht="48" x14ac:dyDescent="0.2">
      <c r="A27" s="16" t="s">
        <v>48</v>
      </c>
      <c r="B27" s="131">
        <v>0</v>
      </c>
      <c r="C27" s="132"/>
      <c r="D27" s="43">
        <f>1800+1800+1800+1800</f>
        <v>7200</v>
      </c>
      <c r="E27" s="2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5"/>
      <c r="Q27" s="25"/>
      <c r="R27" s="13"/>
      <c r="S27" s="13"/>
      <c r="T27" s="15"/>
    </row>
    <row r="28" spans="1:21" x14ac:dyDescent="0.2">
      <c r="A28" s="17" t="s">
        <v>7</v>
      </c>
      <c r="B28" s="143">
        <f>SUM(B15:B27)</f>
        <v>874804.93</v>
      </c>
      <c r="C28" s="144"/>
      <c r="D28" s="26">
        <f>SUM(D15:D27)</f>
        <v>798803.89</v>
      </c>
      <c r="E28" s="26"/>
      <c r="F28" s="26">
        <f>SUM(F15:F27)</f>
        <v>62538.192000000017</v>
      </c>
      <c r="G28" s="26">
        <f>SUM(G15:G27)</f>
        <v>78172.74000000002</v>
      </c>
      <c r="H28" s="26">
        <f>SUM(H15:H27)</f>
        <v>83384.255999999994</v>
      </c>
      <c r="I28" s="26">
        <f>SUM(I15:I27)</f>
        <v>9100</v>
      </c>
      <c r="J28" s="26">
        <f>SUM(J15:J27)</f>
        <v>47952</v>
      </c>
      <c r="K28" s="26"/>
      <c r="L28" s="26"/>
      <c r="M28" s="26">
        <f t="shared" ref="M28:T28" si="6">SUM(M15:M27)</f>
        <v>114653.352</v>
      </c>
      <c r="N28" s="26">
        <f t="shared" si="6"/>
        <v>90543.175800000012</v>
      </c>
      <c r="O28" s="26">
        <f t="shared" si="6"/>
        <v>34815.800000000003</v>
      </c>
      <c r="P28" s="26">
        <f t="shared" si="6"/>
        <v>88447</v>
      </c>
      <c r="Q28" s="26">
        <f t="shared" si="6"/>
        <v>44556</v>
      </c>
      <c r="R28" s="26">
        <f t="shared" si="6"/>
        <v>78172.74000000002</v>
      </c>
      <c r="S28" s="26">
        <f t="shared" si="6"/>
        <v>10739.688199999997</v>
      </c>
      <c r="T28" s="56">
        <f t="shared" si="6"/>
        <v>743074.94400000013</v>
      </c>
    </row>
    <row r="29" spans="1:2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5" t="s">
        <v>13</v>
      </c>
      <c r="R29" s="145">
        <f>SUM(E13+D28-T28)</f>
        <v>79689.205999999889</v>
      </c>
      <c r="S29" s="145"/>
      <c r="T29" s="145"/>
    </row>
    <row r="30" spans="1:21" x14ac:dyDescent="0.2">
      <c r="A30" s="23" t="s">
        <v>2</v>
      </c>
      <c r="B30" s="116">
        <v>3000</v>
      </c>
      <c r="C30" s="116"/>
      <c r="D30" s="23" t="s">
        <v>80</v>
      </c>
      <c r="E30" s="23"/>
      <c r="F30" s="23"/>
      <c r="G30" s="23"/>
      <c r="H30" s="23"/>
      <c r="I30" s="23"/>
      <c r="J30" s="161"/>
      <c r="K30" s="161"/>
      <c r="L30" s="161"/>
      <c r="M30" s="161"/>
      <c r="N30" s="161"/>
      <c r="O30" s="161"/>
      <c r="P30" s="161"/>
      <c r="Q30" s="161"/>
      <c r="R30" s="23"/>
      <c r="S30" s="23"/>
      <c r="T30" s="24"/>
    </row>
    <row r="31" spans="1:21" x14ac:dyDescent="0.2">
      <c r="A31" t="s">
        <v>3</v>
      </c>
      <c r="B31" s="116">
        <v>7025</v>
      </c>
      <c r="C31" s="116"/>
      <c r="D31" t="s">
        <v>65</v>
      </c>
      <c r="E31" s="23"/>
      <c r="F31" s="23"/>
      <c r="G31" s="23"/>
      <c r="H31" s="23"/>
      <c r="I31" s="23"/>
      <c r="J31" s="161" t="s">
        <v>0</v>
      </c>
      <c r="K31" s="161"/>
      <c r="L31" s="161" t="s">
        <v>0</v>
      </c>
      <c r="M31" s="161">
        <f>3260.79+6448+2925.4</f>
        <v>12634.19</v>
      </c>
      <c r="N31" s="161" t="s">
        <v>73</v>
      </c>
      <c r="O31" s="161" t="s">
        <v>74</v>
      </c>
      <c r="P31" s="161" t="s">
        <v>75</v>
      </c>
      <c r="Q31" s="162"/>
      <c r="R31" s="55"/>
      <c r="S31" s="23"/>
      <c r="T31" s="24"/>
      <c r="U31" s="3"/>
    </row>
    <row r="32" spans="1:21" x14ac:dyDescent="0.2">
      <c r="B32" s="116">
        <v>1537.8</v>
      </c>
      <c r="C32" s="116"/>
      <c r="D32" t="s">
        <v>81</v>
      </c>
      <c r="E32" s="23"/>
      <c r="F32" s="23"/>
      <c r="G32" s="23"/>
      <c r="H32" s="23"/>
      <c r="I32" s="23"/>
      <c r="J32" s="161" t="s">
        <v>1</v>
      </c>
      <c r="K32" s="161"/>
      <c r="L32" s="161" t="s">
        <v>1</v>
      </c>
      <c r="M32" s="161">
        <f>7443.08+1917.76+718.48</f>
        <v>10079.32</v>
      </c>
      <c r="N32" s="161" t="s">
        <v>77</v>
      </c>
      <c r="O32" s="161" t="s">
        <v>78</v>
      </c>
      <c r="P32" s="161" t="s">
        <v>79</v>
      </c>
      <c r="Q32" s="161"/>
      <c r="R32" s="1"/>
      <c r="S32" s="23"/>
      <c r="T32" s="24"/>
      <c r="U32" s="3"/>
    </row>
    <row r="33" spans="1:20" x14ac:dyDescent="0.2">
      <c r="A33" t="s">
        <v>4</v>
      </c>
      <c r="B33" s="116">
        <v>7476</v>
      </c>
      <c r="C33" s="116"/>
      <c r="D33" s="23" t="s">
        <v>16</v>
      </c>
      <c r="E33" s="23"/>
      <c r="F33" s="23"/>
      <c r="G33" s="23"/>
      <c r="H33" s="23"/>
      <c r="I33" s="23"/>
      <c r="J33" s="161"/>
      <c r="K33" s="161"/>
      <c r="L33" s="161"/>
      <c r="M33" s="161"/>
      <c r="N33" s="161"/>
      <c r="O33" s="161"/>
      <c r="P33" s="161"/>
      <c r="Q33" s="161"/>
      <c r="R33" s="23"/>
      <c r="S33" s="23"/>
      <c r="T33" s="24"/>
    </row>
    <row r="34" spans="1:20" x14ac:dyDescent="0.2">
      <c r="A34" s="22"/>
      <c r="B34" s="116">
        <v>7025</v>
      </c>
      <c r="C34" s="116"/>
      <c r="D34" t="s">
        <v>65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</row>
    <row r="35" spans="1:20" x14ac:dyDescent="0.2">
      <c r="A35" s="22" t="s">
        <v>10</v>
      </c>
      <c r="B35" s="116">
        <v>7252</v>
      </c>
      <c r="C35" s="116"/>
      <c r="D35" t="s">
        <v>65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1:20" x14ac:dyDescent="0.2">
      <c r="A36" s="22" t="s">
        <v>12</v>
      </c>
      <c r="B36" s="116">
        <v>1500</v>
      </c>
      <c r="C36" s="116"/>
      <c r="D36" t="s">
        <v>83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</row>
    <row r="37" spans="1:20" x14ac:dyDescent="0.2">
      <c r="A37" s="22"/>
      <c r="B37" s="57"/>
      <c r="C37" s="57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</row>
    <row r="38" spans="1:20" x14ac:dyDescent="0.2">
      <c r="A38" s="22"/>
      <c r="B38" s="57"/>
      <c r="C38" s="57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</row>
    <row r="39" spans="1:20" x14ac:dyDescent="0.2">
      <c r="A39" s="22"/>
      <c r="B39" s="57"/>
      <c r="C39" s="5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</row>
    <row r="40" spans="1:20" x14ac:dyDescent="0.2">
      <c r="C40" s="46"/>
      <c r="E40" s="3"/>
      <c r="F40" s="3"/>
      <c r="R40" s="58"/>
      <c r="S40" s="58"/>
      <c r="T40" s="58"/>
    </row>
    <row r="41" spans="1:20" ht="15" x14ac:dyDescent="0.25">
      <c r="A41" s="146" t="s">
        <v>49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</row>
    <row r="42" spans="1:20" x14ac:dyDescent="0.2">
      <c r="A42" s="147" t="s">
        <v>50</v>
      </c>
      <c r="B42" s="148"/>
      <c r="C42" s="151" t="s">
        <v>8</v>
      </c>
      <c r="D42" s="152"/>
      <c r="E42" s="152"/>
      <c r="F42" s="152"/>
      <c r="G42" s="152"/>
      <c r="H42" s="152"/>
      <c r="I42" s="152"/>
      <c r="J42" s="152"/>
      <c r="K42" s="153"/>
      <c r="L42" s="84" t="s">
        <v>51</v>
      </c>
      <c r="M42" s="85"/>
      <c r="N42" s="86"/>
      <c r="O42" s="90" t="s">
        <v>52</v>
      </c>
      <c r="P42" s="90"/>
      <c r="Q42" s="147" t="s">
        <v>53</v>
      </c>
      <c r="R42" s="148"/>
      <c r="S42" s="47"/>
      <c r="T42" s="90" t="s">
        <v>54</v>
      </c>
    </row>
    <row r="43" spans="1:20" x14ac:dyDescent="0.2">
      <c r="A43" s="149"/>
      <c r="B43" s="150"/>
      <c r="C43" s="154"/>
      <c r="D43" s="155"/>
      <c r="E43" s="155"/>
      <c r="F43" s="155"/>
      <c r="G43" s="155"/>
      <c r="H43" s="155"/>
      <c r="I43" s="155"/>
      <c r="J43" s="155"/>
      <c r="K43" s="156"/>
      <c r="L43" s="87"/>
      <c r="M43" s="88"/>
      <c r="N43" s="89"/>
      <c r="O43" s="91"/>
      <c r="P43" s="91"/>
      <c r="Q43" s="149"/>
      <c r="R43" s="150"/>
      <c r="S43" s="48"/>
      <c r="T43" s="91"/>
    </row>
    <row r="44" spans="1:20" x14ac:dyDescent="0.2">
      <c r="A44" s="61"/>
      <c r="B44" s="62"/>
      <c r="C44" s="78" t="s">
        <v>55</v>
      </c>
      <c r="D44" s="79"/>
      <c r="E44" s="79"/>
      <c r="F44" s="79"/>
      <c r="G44" s="79"/>
      <c r="H44" s="79"/>
      <c r="I44" s="79"/>
      <c r="J44" s="79"/>
      <c r="K44" s="80"/>
      <c r="L44" s="81"/>
      <c r="M44" s="82"/>
      <c r="N44" s="83"/>
      <c r="O44" s="4"/>
      <c r="P44" s="4"/>
      <c r="Q44" s="157"/>
      <c r="R44" s="158"/>
      <c r="S44" s="49"/>
      <c r="T44" s="4"/>
    </row>
    <row r="45" spans="1:20" x14ac:dyDescent="0.2">
      <c r="A45" s="61"/>
      <c r="B45" s="62"/>
      <c r="C45" s="78" t="s">
        <v>56</v>
      </c>
      <c r="D45" s="79"/>
      <c r="E45" s="79"/>
      <c r="F45" s="79"/>
      <c r="G45" s="79"/>
      <c r="H45" s="79"/>
      <c r="I45" s="79"/>
      <c r="J45" s="79"/>
      <c r="K45" s="80"/>
      <c r="L45" s="66" t="s">
        <v>71</v>
      </c>
      <c r="M45" s="67"/>
      <c r="N45" s="68"/>
      <c r="O45" s="18">
        <v>0.05</v>
      </c>
      <c r="P45" s="19"/>
      <c r="Q45" s="59">
        <f>SUM(O45*2002.5*12)</f>
        <v>1201.5</v>
      </c>
      <c r="R45" s="60"/>
      <c r="S45" s="27"/>
      <c r="T45" s="18"/>
    </row>
    <row r="46" spans="1:20" x14ac:dyDescent="0.2">
      <c r="A46" s="61"/>
      <c r="B46" s="62"/>
      <c r="C46" s="78" t="s">
        <v>57</v>
      </c>
      <c r="D46" s="79"/>
      <c r="E46" s="79"/>
      <c r="F46" s="79"/>
      <c r="G46" s="79"/>
      <c r="H46" s="79"/>
      <c r="I46" s="79"/>
      <c r="J46" s="79"/>
      <c r="K46" s="80"/>
      <c r="L46" s="66" t="s">
        <v>71</v>
      </c>
      <c r="M46" s="67"/>
      <c r="N46" s="68"/>
      <c r="O46" s="18">
        <v>0.05</v>
      </c>
      <c r="P46" s="19"/>
      <c r="Q46" s="59">
        <f t="shared" ref="Q46:Q51" si="7">SUM(O46*2002.5*12)</f>
        <v>1201.5</v>
      </c>
      <c r="R46" s="60"/>
      <c r="S46" s="27"/>
      <c r="T46" s="18"/>
    </row>
    <row r="47" spans="1:20" x14ac:dyDescent="0.2">
      <c r="A47" s="61"/>
      <c r="B47" s="62"/>
      <c r="C47" s="78" t="s">
        <v>58</v>
      </c>
      <c r="D47" s="79"/>
      <c r="E47" s="79"/>
      <c r="F47" s="79"/>
      <c r="G47" s="79"/>
      <c r="H47" s="79"/>
      <c r="I47" s="79"/>
      <c r="J47" s="79"/>
      <c r="K47" s="80"/>
      <c r="L47" s="66" t="s">
        <v>59</v>
      </c>
      <c r="M47" s="67"/>
      <c r="N47" s="68"/>
      <c r="O47" s="18">
        <v>0.15</v>
      </c>
      <c r="P47" s="19"/>
      <c r="Q47" s="59">
        <f t="shared" si="7"/>
        <v>3604.5</v>
      </c>
      <c r="R47" s="60"/>
      <c r="S47" s="27"/>
      <c r="T47" s="18"/>
    </row>
    <row r="48" spans="1:20" x14ac:dyDescent="0.2">
      <c r="A48" s="59"/>
      <c r="B48" s="60"/>
      <c r="C48" s="69" t="s">
        <v>60</v>
      </c>
      <c r="D48" s="70"/>
      <c r="E48" s="70"/>
      <c r="F48" s="70"/>
      <c r="G48" s="70"/>
      <c r="H48" s="70"/>
      <c r="I48" s="70"/>
      <c r="J48" s="70"/>
      <c r="K48" s="71"/>
      <c r="L48" s="66" t="s">
        <v>71</v>
      </c>
      <c r="M48" s="67"/>
      <c r="N48" s="68"/>
      <c r="O48" s="2">
        <v>0.15</v>
      </c>
      <c r="P48" s="2"/>
      <c r="Q48" s="59">
        <f t="shared" si="7"/>
        <v>3604.5</v>
      </c>
      <c r="R48" s="60"/>
      <c r="S48" s="27"/>
      <c r="T48" s="2"/>
    </row>
    <row r="49" spans="1:20" x14ac:dyDescent="0.2">
      <c r="A49" s="59"/>
      <c r="B49" s="60"/>
      <c r="C49" s="75" t="s">
        <v>61</v>
      </c>
      <c r="D49" s="76"/>
      <c r="E49" s="76"/>
      <c r="F49" s="76"/>
      <c r="G49" s="76"/>
      <c r="H49" s="76"/>
      <c r="I49" s="76"/>
      <c r="J49" s="76"/>
      <c r="K49" s="77"/>
      <c r="L49" s="72" t="s">
        <v>62</v>
      </c>
      <c r="M49" s="73"/>
      <c r="N49" s="74"/>
      <c r="O49" s="2">
        <v>0.25</v>
      </c>
      <c r="P49" s="2"/>
      <c r="Q49" s="59">
        <f t="shared" si="7"/>
        <v>6007.5</v>
      </c>
      <c r="R49" s="60"/>
      <c r="S49" s="27"/>
      <c r="T49" s="2"/>
    </row>
    <row r="50" spans="1:20" x14ac:dyDescent="0.2">
      <c r="A50" s="59"/>
      <c r="B50" s="60"/>
      <c r="C50" s="75" t="s">
        <v>63</v>
      </c>
      <c r="D50" s="76"/>
      <c r="E50" s="76"/>
      <c r="F50" s="76"/>
      <c r="G50" s="76"/>
      <c r="H50" s="76"/>
      <c r="I50" s="76"/>
      <c r="J50" s="76"/>
      <c r="K50" s="77"/>
      <c r="L50" s="72" t="s">
        <v>62</v>
      </c>
      <c r="M50" s="73"/>
      <c r="N50" s="74"/>
      <c r="O50" s="2">
        <v>0.1</v>
      </c>
      <c r="P50" s="20"/>
      <c r="Q50" s="59">
        <f t="shared" si="7"/>
        <v>2403</v>
      </c>
      <c r="R50" s="60"/>
      <c r="S50" s="27"/>
      <c r="T50" s="2"/>
    </row>
    <row r="51" spans="1:20" x14ac:dyDescent="0.2">
      <c r="A51" s="59"/>
      <c r="B51" s="60"/>
      <c r="C51" s="69" t="s">
        <v>64</v>
      </c>
      <c r="D51" s="70"/>
      <c r="E51" s="70"/>
      <c r="F51" s="70"/>
      <c r="G51" s="70"/>
      <c r="H51" s="70"/>
      <c r="I51" s="70"/>
      <c r="J51" s="70"/>
      <c r="K51" s="71"/>
      <c r="L51" s="72" t="s">
        <v>62</v>
      </c>
      <c r="M51" s="73"/>
      <c r="N51" s="74"/>
      <c r="O51" s="2">
        <v>0.25</v>
      </c>
      <c r="P51" s="2"/>
      <c r="Q51" s="59">
        <f t="shared" si="7"/>
        <v>6007.5</v>
      </c>
      <c r="R51" s="60"/>
      <c r="S51" s="27"/>
      <c r="T51" s="2"/>
    </row>
    <row r="52" spans="1:20" x14ac:dyDescent="0.2">
      <c r="E52" s="50" t="s">
        <v>15</v>
      </c>
      <c r="F52" s="51"/>
      <c r="G52" s="51"/>
      <c r="H52" s="51"/>
      <c r="I52" s="51"/>
      <c r="J52" s="51"/>
      <c r="K52" s="51"/>
      <c r="L52" s="51"/>
      <c r="M52" s="51"/>
      <c r="N52" s="51"/>
      <c r="O52" s="52">
        <f>SUM(O45:O51)</f>
        <v>1</v>
      </c>
      <c r="P52" s="53"/>
      <c r="Q52" s="59">
        <f>SUM(Q45:Q51)</f>
        <v>24030</v>
      </c>
      <c r="R52" s="60"/>
      <c r="S52" s="27"/>
      <c r="T52" s="2"/>
    </row>
  </sheetData>
  <mergeCells count="97">
    <mergeCell ref="B35:C35"/>
    <mergeCell ref="B30:C30"/>
    <mergeCell ref="B31:C31"/>
    <mergeCell ref="B32:C32"/>
    <mergeCell ref="B33:C33"/>
    <mergeCell ref="B34:C34"/>
    <mergeCell ref="Q52:R52"/>
    <mergeCell ref="A13:D13"/>
    <mergeCell ref="A50:B50"/>
    <mergeCell ref="C50:K50"/>
    <mergeCell ref="L50:N50"/>
    <mergeCell ref="Q50:R50"/>
    <mergeCell ref="A51:B51"/>
    <mergeCell ref="C51:K51"/>
    <mergeCell ref="L51:N51"/>
    <mergeCell ref="Q51:R51"/>
    <mergeCell ref="A48:B48"/>
    <mergeCell ref="C48:K48"/>
    <mergeCell ref="L48:N48"/>
    <mergeCell ref="Q48:R48"/>
    <mergeCell ref="A49:B49"/>
    <mergeCell ref="C49:K49"/>
    <mergeCell ref="A46:B46"/>
    <mergeCell ref="C46:K46"/>
    <mergeCell ref="L46:N46"/>
    <mergeCell ref="Q46:R46"/>
    <mergeCell ref="A47:B47"/>
    <mergeCell ref="C47:K47"/>
    <mergeCell ref="L47:N47"/>
    <mergeCell ref="Q47:R47"/>
    <mergeCell ref="C44:K44"/>
    <mergeCell ref="L44:N44"/>
    <mergeCell ref="Q44:R44"/>
    <mergeCell ref="L49:N49"/>
    <mergeCell ref="Q49:R49"/>
    <mergeCell ref="A45:B45"/>
    <mergeCell ref="C45:K45"/>
    <mergeCell ref="L45:N45"/>
    <mergeCell ref="Q45:R45"/>
    <mergeCell ref="B28:C28"/>
    <mergeCell ref="R29:T29"/>
    <mergeCell ref="R40:T40"/>
    <mergeCell ref="A41:T41"/>
    <mergeCell ref="A42:B43"/>
    <mergeCell ref="C42:K43"/>
    <mergeCell ref="L42:N43"/>
    <mergeCell ref="O42:O43"/>
    <mergeCell ref="P42:P43"/>
    <mergeCell ref="Q42:R43"/>
    <mergeCell ref="T42:T43"/>
    <mergeCell ref="A44:B44"/>
    <mergeCell ref="B23:C23"/>
    <mergeCell ref="B24:C24"/>
    <mergeCell ref="B25:C25"/>
    <mergeCell ref="B26:C26"/>
    <mergeCell ref="B27:C27"/>
    <mergeCell ref="B22:C22"/>
    <mergeCell ref="A11:E11"/>
    <mergeCell ref="A12:E12"/>
    <mergeCell ref="F12:T12"/>
    <mergeCell ref="B14:C14"/>
    <mergeCell ref="B15:C15"/>
    <mergeCell ref="B16:C16"/>
    <mergeCell ref="B17:C17"/>
    <mergeCell ref="B18:C18"/>
    <mergeCell ref="B19:C19"/>
    <mergeCell ref="B20:C20"/>
    <mergeCell ref="B21:C21"/>
    <mergeCell ref="A10:D10"/>
    <mergeCell ref="F10:O10"/>
    <mergeCell ref="B5:B6"/>
    <mergeCell ref="C5:C6"/>
    <mergeCell ref="D5:D6"/>
    <mergeCell ref="E5:E6"/>
    <mergeCell ref="F5:F6"/>
    <mergeCell ref="G5:G6"/>
    <mergeCell ref="L5:L6"/>
    <mergeCell ref="M5:M6"/>
    <mergeCell ref="N5:O5"/>
    <mergeCell ref="B8:D8"/>
    <mergeCell ref="B9:D9"/>
    <mergeCell ref="B36:C3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0:Q10"/>
    <mergeCell ref="H5:H6"/>
    <mergeCell ref="I5:I6"/>
    <mergeCell ref="J5:J6"/>
    <mergeCell ref="K5:K6"/>
  </mergeCells>
  <pageMargins left="3.125E-2" right="1.0416666666666666E-2" top="3.125E-2" bottom="1.0416666666666666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2018-02-05T06:24:36Z</cp:lastPrinted>
  <dcterms:created xsi:type="dcterms:W3CDTF">2007-02-04T12:22:59Z</dcterms:created>
  <dcterms:modified xsi:type="dcterms:W3CDTF">2018-02-07T08:17:04Z</dcterms:modified>
</cp:coreProperties>
</file>