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18" sheetId="1" r:id="rId1"/>
    <sheet name="вода2018" sheetId="2" r:id="rId2"/>
  </sheets>
  <definedNames>
    <definedName name="_xlnm.Print_Area" localSheetId="0">'2018'!$B$37:$T$46</definedName>
    <definedName name="_xlnm.Print_Area" localSheetId="1">'вода2018'!$A$1:$J$18</definedName>
  </definedNames>
  <calcPr fullCalcOnLoad="1"/>
</workbook>
</file>

<file path=xl/comments1.xml><?xml version="1.0" encoding="utf-8"?>
<comments xmlns="http://schemas.openxmlformats.org/spreadsheetml/2006/main">
  <authors>
    <author>den</author>
  </authors>
  <commentList>
    <comment ref="O16" authorId="0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500р- убрали антенну с кровли
1000р-опиловка деревьев</t>
        </r>
      </text>
    </comment>
    <comment ref="O21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10645-покос
3500-ремонт 
электрмагнит.замка 3п.
300р-устранение неполадки домофона
3900-ремонт электрозамка+доводчик п.7-8
9100-замена аудидомофонной системы 5п.</t>
        </r>
      </text>
    </comment>
    <comment ref="O20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10654-покос</t>
        </r>
      </text>
    </comment>
    <comment ref="O22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1000р-спил ветки
22500-поверка тепловычислителя</t>
        </r>
      </text>
    </comment>
  </commentList>
</comments>
</file>

<file path=xl/sharedStrings.xml><?xml version="1.0" encoding="utf-8"?>
<sst xmlns="http://schemas.openxmlformats.org/spreadsheetml/2006/main" count="119" uniqueCount="78">
  <si>
    <t>июль</t>
  </si>
  <si>
    <t>август</t>
  </si>
  <si>
    <t>Содержание</t>
  </si>
  <si>
    <t>март</t>
  </si>
  <si>
    <t>ремонт</t>
  </si>
  <si>
    <t>итого</t>
  </si>
  <si>
    <t>май</t>
  </si>
  <si>
    <t>Тымчик</t>
  </si>
  <si>
    <t>июнь</t>
  </si>
  <si>
    <t>Прокудин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</si>
  <si>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</si>
  <si>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</si>
  <si>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</si>
  <si>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</si>
  <si>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</si>
  <si>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</si>
  <si>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</si>
  <si>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ИТОГО</t>
  </si>
  <si>
    <t>Иваненко</t>
  </si>
  <si>
    <t>Бондаренко</t>
  </si>
  <si>
    <t>г/в</t>
  </si>
  <si>
    <t>ИТОГО:</t>
  </si>
  <si>
    <t>Вода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</si>
  <si>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</si>
  <si>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</si>
  <si>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</si>
  <si>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</si>
  <si>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</si>
  <si>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</si>
  <si>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</si>
  <si>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</si>
  <si>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</si>
  <si>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</si>
  <si>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</si>
  <si>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</si>
  <si>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</si>
  <si>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</si>
  <si>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</si>
  <si>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</si>
  <si>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</si>
  <si>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</si>
  <si>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</si>
  <si>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</si>
  <si>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</si>
  <si>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</si>
  <si>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</si>
  <si>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</si>
  <si>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</si>
  <si>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</si>
  <si>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</si>
  <si>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</si>
  <si>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</si>
  <si>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</si>
  <si>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</si>
  <si>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</si>
  <si>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</si>
  <si>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</si>
  <si>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</si>
  <si>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Стоки</t>
  </si>
  <si>
    <t>начислено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</si>
  <si>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</si>
  <si>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</si>
  <si>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</si>
  <si>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</si>
  <si>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Вымпелком</t>
  </si>
  <si>
    <t>услуги сторонних организаций, разовые работы</t>
  </si>
  <si>
    <t>опиловка деревьев</t>
  </si>
  <si>
    <t>Информация о доходах и расходах по дому __Быкова 14__на 2018год.</t>
  </si>
  <si>
    <t>Доходы и расходы по воде и стокам 2018 год</t>
  </si>
  <si>
    <t>х/в</t>
  </si>
  <si>
    <t>эл-во</t>
  </si>
  <si>
    <t>убрали антенну</t>
  </si>
  <si>
    <t>ремонт электромагнит.замка 3п</t>
  </si>
  <si>
    <t>устранение неполадки домофона</t>
  </si>
  <si>
    <t>ремонт электрозамка+доводчик п.7-8</t>
  </si>
  <si>
    <t>замена аудидомофонной системы 5п.</t>
  </si>
  <si>
    <t>спил ветки</t>
  </si>
  <si>
    <t>поверка тепловычислителя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</si>
</sst>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_р_."/>
    <numFmt numFmtId="176" formatCode="#,##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_р_."/>
    <numFmt numFmtId="182" formatCode="#,##0.00000_р_."/>
    <numFmt numFmtId="183" formatCode="#,##0&quot;р.&quot;"/>
  </numFmts>
  <fonts count="53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8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72" fontId="2" fillId="7" borderId="10" xfId="0" applyNumberFormat="1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2" fillId="6" borderId="10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3" fillId="6" borderId="10" xfId="0" applyFont="1" applyFill="1" applyBorder="1" applyAlignment="1">
      <alignment/>
    </xf>
    <xf numFmtId="0" fontId="13" fillId="4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14" fillId="33" borderId="10" xfId="0" applyNumberFormat="1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7" fillId="33" borderId="10" xfId="0" applyNumberFormat="1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7" fillId="33" borderId="16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1" fillId="10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2" fillId="10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/>
    </xf>
    <xf numFmtId="172" fontId="2" fillId="13" borderId="1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7" fontId="2" fillId="12" borderId="10" xfId="0" applyNumberFormat="1" applyFont="1" applyFill="1" applyBorder="1" applyAlignment="1">
      <alignment horizontal="left"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14" fillId="33" borderId="17" xfId="0" applyNumberFormat="1" applyFont="1" applyFill="1" applyBorder="1" applyAlignment="1">
      <alignment wrapText="1"/>
    </xf>
    <xf numFmtId="0" fontId="0" fillId="13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3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1" fillId="4" borderId="17" xfId="0" applyNumberFormat="1" applyFont="1" applyFill="1" applyBorder="1" applyAlignment="1">
      <alignment horizontal="center"/>
    </xf>
    <xf numFmtId="172" fontId="1" fillId="4" borderId="16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72" fontId="2" fillId="35" borderId="17" xfId="0" applyNumberFormat="1" applyFont="1" applyFill="1" applyBorder="1" applyAlignment="1">
      <alignment horizontal="center"/>
    </xf>
    <xf numFmtId="172" fontId="2" fillId="35" borderId="16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0" fillId="4" borderId="16" xfId="0" applyFill="1" applyBorder="1" applyAlignment="1">
      <alignment/>
    </xf>
    <xf numFmtId="2" fontId="8" fillId="0" borderId="17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6"/>
  <sheetViews>
    <sheetView tabSelected="1" workbookViewId="0" topLeftCell="A4">
      <selection activeCell="V40" sqref="V40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7.00390625" style="0" customWidth="1"/>
    <col min="5" max="5" width="8.625" style="0" customWidth="1"/>
    <col min="10" max="10" width="9.125" style="0" customWidth="1"/>
    <col min="11" max="12" width="9.125" style="0" hidden="1" customWidth="1"/>
    <col min="19" max="19" width="8.75390625" style="0" hidden="1" customWidth="1"/>
  </cols>
  <sheetData>
    <row r="1" spans="1:20" ht="15.75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>
      <c r="A3" s="61"/>
      <c r="B3" s="62"/>
      <c r="C3" s="62"/>
      <c r="D3" s="62"/>
      <c r="E3" s="63"/>
      <c r="F3" s="64" t="s">
        <v>24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44"/>
      <c r="T3" s="1"/>
    </row>
    <row r="4" spans="1:20" ht="12.75">
      <c r="A4" s="3"/>
      <c r="B4" s="65" t="s">
        <v>25</v>
      </c>
      <c r="C4" s="66"/>
      <c r="D4" s="66"/>
      <c r="E4" s="67"/>
      <c r="F4" s="68" t="s">
        <v>2</v>
      </c>
      <c r="G4" s="69"/>
      <c r="H4" s="69"/>
      <c r="I4" s="69"/>
      <c r="J4" s="69"/>
      <c r="K4" s="69"/>
      <c r="L4" s="69"/>
      <c r="M4" s="69"/>
      <c r="N4" s="69"/>
      <c r="O4" s="69"/>
      <c r="P4" s="70" t="s">
        <v>26</v>
      </c>
      <c r="Q4" s="71"/>
      <c r="R4" s="74" t="s">
        <v>27</v>
      </c>
      <c r="S4" s="103" t="s">
        <v>63</v>
      </c>
      <c r="T4" s="77" t="s">
        <v>17</v>
      </c>
    </row>
    <row r="5" spans="1:20" ht="12.75">
      <c r="A5" s="4"/>
      <c r="B5" s="80" t="s">
        <v>28</v>
      </c>
      <c r="C5" s="80" t="s">
        <v>4</v>
      </c>
      <c r="D5" s="80" t="s">
        <v>29</v>
      </c>
      <c r="E5" s="84" t="s">
        <v>5</v>
      </c>
      <c r="F5" s="82" t="s">
        <v>30</v>
      </c>
      <c r="G5" s="82" t="s">
        <v>31</v>
      </c>
      <c r="H5" s="82" t="s">
        <v>32</v>
      </c>
      <c r="I5" s="82" t="s">
        <v>33</v>
      </c>
      <c r="J5" s="82" t="s">
        <v>34</v>
      </c>
      <c r="K5" s="82" t="s">
        <v>35</v>
      </c>
      <c r="L5" s="82" t="s">
        <v>36</v>
      </c>
      <c r="M5" s="82" t="s">
        <v>37</v>
      </c>
      <c r="N5" s="89" t="s">
        <v>38</v>
      </c>
      <c r="O5" s="91"/>
      <c r="P5" s="72"/>
      <c r="Q5" s="73"/>
      <c r="R5" s="75"/>
      <c r="S5" s="104"/>
      <c r="T5" s="78"/>
    </row>
    <row r="6" spans="1:20" ht="84">
      <c r="A6" s="6"/>
      <c r="B6" s="81"/>
      <c r="C6" s="81"/>
      <c r="D6" s="81"/>
      <c r="E6" s="85"/>
      <c r="F6" s="83"/>
      <c r="G6" s="83"/>
      <c r="H6" s="83"/>
      <c r="I6" s="83"/>
      <c r="J6" s="83"/>
      <c r="K6" s="83"/>
      <c r="L6" s="83"/>
      <c r="M6" s="83"/>
      <c r="N6" s="31" t="s">
        <v>60</v>
      </c>
      <c r="O6" s="31" t="s">
        <v>65</v>
      </c>
      <c r="P6" s="5" t="s">
        <v>39</v>
      </c>
      <c r="Q6" s="5" t="s">
        <v>40</v>
      </c>
      <c r="R6" s="76"/>
      <c r="S6" s="105"/>
      <c r="T6" s="79"/>
    </row>
    <row r="7" spans="1:20" ht="14.25">
      <c r="A7" s="32">
        <v>2016</v>
      </c>
      <c r="B7" s="33">
        <v>10</v>
      </c>
      <c r="C7" s="33">
        <v>4.5</v>
      </c>
      <c r="D7" s="33">
        <v>1.5</v>
      </c>
      <c r="E7" s="8">
        <f>SUM(B7:D7)</f>
        <v>16</v>
      </c>
      <c r="F7" s="34">
        <v>1</v>
      </c>
      <c r="G7" s="34">
        <v>1.49</v>
      </c>
      <c r="H7" s="34">
        <v>1.6</v>
      </c>
      <c r="I7" s="34">
        <v>0.26</v>
      </c>
      <c r="J7" s="34">
        <v>1.65</v>
      </c>
      <c r="K7" s="34">
        <v>0</v>
      </c>
      <c r="L7" s="34">
        <v>0</v>
      </c>
      <c r="M7" s="34">
        <v>2</v>
      </c>
      <c r="N7" s="34">
        <v>0</v>
      </c>
      <c r="O7" s="34">
        <v>2</v>
      </c>
      <c r="P7" s="35">
        <v>2.25</v>
      </c>
      <c r="Q7" s="35">
        <v>2.25</v>
      </c>
      <c r="R7" s="36">
        <v>1.5</v>
      </c>
      <c r="S7" s="36">
        <v>0</v>
      </c>
      <c r="T7" s="7">
        <f>SUM(F7:R7)</f>
        <v>16</v>
      </c>
    </row>
    <row r="8" spans="1:20" ht="14.25">
      <c r="A8" s="32">
        <v>2017</v>
      </c>
      <c r="B8" s="114" t="s">
        <v>61</v>
      </c>
      <c r="C8" s="115"/>
      <c r="D8" s="116"/>
      <c r="E8" s="8">
        <v>18.35</v>
      </c>
      <c r="F8" s="37">
        <v>1</v>
      </c>
      <c r="G8" s="37">
        <v>1.49</v>
      </c>
      <c r="H8" s="37">
        <v>1.6</v>
      </c>
      <c r="I8" s="37">
        <v>0.26</v>
      </c>
      <c r="J8" s="37">
        <v>1.65</v>
      </c>
      <c r="K8" s="37">
        <v>0</v>
      </c>
      <c r="L8" s="37">
        <v>0</v>
      </c>
      <c r="M8" s="37">
        <v>2</v>
      </c>
      <c r="N8" s="45">
        <v>2.35</v>
      </c>
      <c r="O8" s="45">
        <v>2</v>
      </c>
      <c r="P8" s="35">
        <v>2.25</v>
      </c>
      <c r="Q8" s="38">
        <v>2.25</v>
      </c>
      <c r="R8" s="36">
        <v>1.5</v>
      </c>
      <c r="S8" s="36">
        <v>0</v>
      </c>
      <c r="T8" s="7">
        <f>SUM(F8:R8)</f>
        <v>18.35</v>
      </c>
    </row>
    <row r="9" spans="1:20" ht="14.25">
      <c r="A9" s="32">
        <v>2017</v>
      </c>
      <c r="B9" s="114" t="s">
        <v>62</v>
      </c>
      <c r="C9" s="115"/>
      <c r="D9" s="116"/>
      <c r="E9" s="8">
        <v>18</v>
      </c>
      <c r="F9" s="37">
        <v>1</v>
      </c>
      <c r="G9" s="37">
        <v>1.49</v>
      </c>
      <c r="H9" s="37">
        <v>1.6</v>
      </c>
      <c r="I9" s="37">
        <v>0.26</v>
      </c>
      <c r="J9" s="37">
        <v>1.65</v>
      </c>
      <c r="K9" s="37">
        <v>0</v>
      </c>
      <c r="L9" s="37">
        <v>0</v>
      </c>
      <c r="M9" s="37">
        <v>2</v>
      </c>
      <c r="N9" s="45">
        <v>2</v>
      </c>
      <c r="O9" s="45">
        <v>2</v>
      </c>
      <c r="P9" s="35">
        <v>2.25</v>
      </c>
      <c r="Q9" s="38">
        <v>2.25</v>
      </c>
      <c r="R9" s="36">
        <v>1.5</v>
      </c>
      <c r="S9" s="36">
        <v>0</v>
      </c>
      <c r="T9" s="7">
        <f>SUM(F9:S9)</f>
        <v>18</v>
      </c>
    </row>
    <row r="10" spans="1:20" ht="14.25">
      <c r="A10" s="52">
        <v>2018</v>
      </c>
      <c r="B10" s="115" t="s">
        <v>61</v>
      </c>
      <c r="C10" s="115"/>
      <c r="D10" s="116"/>
      <c r="E10" s="8">
        <v>17.48</v>
      </c>
      <c r="F10" s="37">
        <v>1</v>
      </c>
      <c r="G10" s="37">
        <v>1.49</v>
      </c>
      <c r="H10" s="37">
        <v>1.6</v>
      </c>
      <c r="I10" s="37">
        <v>0.26</v>
      </c>
      <c r="J10" s="37">
        <v>1.65</v>
      </c>
      <c r="K10" s="37">
        <v>0</v>
      </c>
      <c r="L10" s="37">
        <v>0</v>
      </c>
      <c r="M10" s="37">
        <v>2</v>
      </c>
      <c r="N10" s="45">
        <v>1.48</v>
      </c>
      <c r="O10" s="45">
        <v>2</v>
      </c>
      <c r="P10" s="35">
        <v>2.25</v>
      </c>
      <c r="Q10" s="35">
        <v>2.25</v>
      </c>
      <c r="R10" s="36">
        <v>1.5</v>
      </c>
      <c r="S10" s="36">
        <v>0</v>
      </c>
      <c r="T10" s="7">
        <f>SUM(F10:S10)</f>
        <v>17.48</v>
      </c>
    </row>
    <row r="11" spans="1:20" ht="24">
      <c r="A11" s="86" t="s">
        <v>41</v>
      </c>
      <c r="B11" s="87"/>
      <c r="C11" s="87"/>
      <c r="D11" s="88"/>
      <c r="E11" s="49">
        <v>5553.1</v>
      </c>
      <c r="F11" s="89" t="s">
        <v>42</v>
      </c>
      <c r="G11" s="90"/>
      <c r="H11" s="90"/>
      <c r="I11" s="90"/>
      <c r="J11" s="90"/>
      <c r="K11" s="90"/>
      <c r="L11" s="90"/>
      <c r="M11" s="90"/>
      <c r="N11" s="90"/>
      <c r="O11" s="91"/>
      <c r="P11" s="92" t="s">
        <v>43</v>
      </c>
      <c r="Q11" s="93"/>
      <c r="R11" s="7" t="s">
        <v>44</v>
      </c>
      <c r="S11" s="7"/>
      <c r="T11" s="7"/>
    </row>
    <row r="12" spans="1:20" ht="12.75">
      <c r="A12" s="94" t="s">
        <v>45</v>
      </c>
      <c r="B12" s="95"/>
      <c r="C12" s="95"/>
      <c r="D12" s="95"/>
      <c r="E12" s="96"/>
      <c r="F12" s="9">
        <f>E11*F7</f>
        <v>5553.1</v>
      </c>
      <c r="G12" s="9">
        <f>E11*G7</f>
        <v>8274.119</v>
      </c>
      <c r="H12" s="9">
        <f>E11*H8</f>
        <v>8884.960000000001</v>
      </c>
      <c r="I12" s="9">
        <f>E11*I7</f>
        <v>1443.806</v>
      </c>
      <c r="J12" s="9">
        <f>E11*J7</f>
        <v>9162.615</v>
      </c>
      <c r="K12" s="9">
        <f>SUM(K7*2002.5)</f>
        <v>0</v>
      </c>
      <c r="L12" s="9">
        <f>SUM(L7*2002.5)</f>
        <v>0</v>
      </c>
      <c r="M12" s="9">
        <f>E11*M7</f>
        <v>11106.2</v>
      </c>
      <c r="N12" s="9">
        <f>E11*N9</f>
        <v>11106.2</v>
      </c>
      <c r="O12" s="9">
        <f>E11*O7</f>
        <v>11106.2</v>
      </c>
      <c r="P12" s="9">
        <f>E11*P7</f>
        <v>12494.475</v>
      </c>
      <c r="Q12" s="9">
        <f>E11*Q7</f>
        <v>12494.475</v>
      </c>
      <c r="R12" s="9">
        <f>E11*R7</f>
        <v>8329.650000000001</v>
      </c>
      <c r="S12" s="9">
        <v>0</v>
      </c>
      <c r="T12" s="9">
        <f>SUM(F12:R12)</f>
        <v>99955.80000000002</v>
      </c>
    </row>
    <row r="13" spans="1:20" ht="12.75">
      <c r="A13" s="110" t="s">
        <v>46</v>
      </c>
      <c r="B13" s="110"/>
      <c r="C13" s="110"/>
      <c r="D13" s="110"/>
      <c r="E13" s="111"/>
      <c r="F13" s="97" t="s">
        <v>47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9"/>
    </row>
    <row r="14" spans="1:20" ht="12.75">
      <c r="A14" s="106" t="s">
        <v>48</v>
      </c>
      <c r="B14" s="106"/>
      <c r="C14" s="106"/>
      <c r="D14" s="107"/>
      <c r="E14" s="46">
        <v>-111228.89939999988</v>
      </c>
      <c r="F14" s="51"/>
      <c r="G14" s="10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2"/>
    </row>
    <row r="15" spans="1:20" ht="12.75">
      <c r="A15" s="39"/>
      <c r="B15" s="112" t="s">
        <v>59</v>
      </c>
      <c r="C15" s="112"/>
      <c r="D15" s="40" t="s">
        <v>46</v>
      </c>
      <c r="E15" s="41" t="s">
        <v>23</v>
      </c>
      <c r="F15" s="51"/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2"/>
    </row>
    <row r="16" spans="1:20" ht="12.75">
      <c r="A16" s="13" t="s">
        <v>49</v>
      </c>
      <c r="B16" s="101">
        <v>94034.7</v>
      </c>
      <c r="C16" s="113"/>
      <c r="D16" s="42">
        <v>76371.46</v>
      </c>
      <c r="E16" s="43"/>
      <c r="F16" s="14">
        <f>E11*F7</f>
        <v>5553.1</v>
      </c>
      <c r="G16" s="14">
        <f>E11*G8</f>
        <v>8274.119</v>
      </c>
      <c r="H16" s="15">
        <f>E11*H8</f>
        <v>8884.960000000001</v>
      </c>
      <c r="I16" s="14">
        <v>1400</v>
      </c>
      <c r="J16" s="14">
        <f>E11*J8</f>
        <v>9162.615</v>
      </c>
      <c r="K16" s="14">
        <v>0</v>
      </c>
      <c r="L16" s="14">
        <v>0</v>
      </c>
      <c r="M16" s="14">
        <f>E11*M8</f>
        <v>11106.2</v>
      </c>
      <c r="N16" s="14">
        <f>3182.75+3806.07+7104.7</f>
        <v>14093.52</v>
      </c>
      <c r="O16" s="47">
        <f>1000+500</f>
        <v>1500</v>
      </c>
      <c r="P16" s="24">
        <v>0</v>
      </c>
      <c r="Q16" s="24">
        <v>0</v>
      </c>
      <c r="R16" s="14">
        <f>E11*R8</f>
        <v>8329.650000000001</v>
      </c>
      <c r="S16" s="47"/>
      <c r="T16" s="16">
        <f aca="true" t="shared" si="0" ref="T16:T22">SUM(F16:S16)</f>
        <v>68304.16400000002</v>
      </c>
    </row>
    <row r="17" spans="1:20" ht="12.75">
      <c r="A17" s="13" t="s">
        <v>50</v>
      </c>
      <c r="B17" s="101">
        <v>102190.65</v>
      </c>
      <c r="C17" s="102"/>
      <c r="D17" s="42">
        <v>85376.37999999999</v>
      </c>
      <c r="E17" s="43"/>
      <c r="F17" s="14">
        <v>5553.1</v>
      </c>
      <c r="G17" s="14">
        <v>8274.119</v>
      </c>
      <c r="H17" s="15">
        <v>8884.960000000001</v>
      </c>
      <c r="I17" s="14">
        <v>1400</v>
      </c>
      <c r="J17" s="14">
        <v>9162.615</v>
      </c>
      <c r="K17" s="14">
        <v>0</v>
      </c>
      <c r="L17" s="14">
        <v>0</v>
      </c>
      <c r="M17" s="14">
        <v>11106.2</v>
      </c>
      <c r="N17" s="14">
        <f>4058.07+1155.38+6715.83</f>
        <v>11929.28</v>
      </c>
      <c r="O17" s="14">
        <v>0</v>
      </c>
      <c r="P17" s="24">
        <f>19019+445+12132</f>
        <v>31596</v>
      </c>
      <c r="Q17" s="24">
        <v>30874</v>
      </c>
      <c r="R17" s="14">
        <v>8329.650000000001</v>
      </c>
      <c r="S17" s="14"/>
      <c r="T17" s="16">
        <f t="shared" si="0"/>
        <v>127109.924</v>
      </c>
    </row>
    <row r="18" spans="1:20" ht="12.75">
      <c r="A18" s="13" t="s">
        <v>3</v>
      </c>
      <c r="B18" s="101">
        <v>100041.31</v>
      </c>
      <c r="C18" s="102"/>
      <c r="D18" s="42">
        <v>84821.3</v>
      </c>
      <c r="E18" s="43"/>
      <c r="F18" s="14">
        <v>5553.1</v>
      </c>
      <c r="G18" s="14">
        <v>8274.119</v>
      </c>
      <c r="H18" s="15">
        <v>8884.960000000001</v>
      </c>
      <c r="I18" s="14">
        <v>1400</v>
      </c>
      <c r="J18" s="14">
        <v>9162.615</v>
      </c>
      <c r="K18" s="14"/>
      <c r="L18" s="14"/>
      <c r="M18" s="14">
        <v>11106.2</v>
      </c>
      <c r="N18" s="14">
        <v>2922.75</v>
      </c>
      <c r="O18" s="14">
        <v>0</v>
      </c>
      <c r="P18" s="24">
        <f>1216+916</f>
        <v>2132</v>
      </c>
      <c r="Q18" s="24">
        <v>0</v>
      </c>
      <c r="R18" s="14">
        <v>8329.650000000001</v>
      </c>
      <c r="S18" s="14"/>
      <c r="T18" s="16">
        <f t="shared" si="0"/>
        <v>57765.39400000001</v>
      </c>
    </row>
    <row r="19" spans="1:20" ht="12.75">
      <c r="A19" s="13" t="s">
        <v>51</v>
      </c>
      <c r="B19" s="101">
        <v>90270.38</v>
      </c>
      <c r="C19" s="102"/>
      <c r="D19" s="42">
        <v>84010.89</v>
      </c>
      <c r="E19" s="43"/>
      <c r="F19" s="14">
        <v>5553.1</v>
      </c>
      <c r="G19" s="14">
        <v>8274.119</v>
      </c>
      <c r="H19" s="15">
        <v>8884.960000000001</v>
      </c>
      <c r="I19" s="14">
        <v>700</v>
      </c>
      <c r="J19" s="14">
        <v>9162.615</v>
      </c>
      <c r="K19" s="14"/>
      <c r="L19" s="14"/>
      <c r="M19" s="14">
        <v>11106.2</v>
      </c>
      <c r="N19" s="14">
        <f>5172.05+4533.51</f>
        <v>9705.560000000001</v>
      </c>
      <c r="O19" s="14">
        <v>0</v>
      </c>
      <c r="P19" s="24">
        <v>0</v>
      </c>
      <c r="Q19" s="24">
        <v>0</v>
      </c>
      <c r="R19" s="14">
        <v>8329.650000000001</v>
      </c>
      <c r="S19" s="14"/>
      <c r="T19" s="16">
        <f t="shared" si="0"/>
        <v>61716.204000000005</v>
      </c>
    </row>
    <row r="20" spans="1:20" ht="12.75">
      <c r="A20" s="13" t="s">
        <v>6</v>
      </c>
      <c r="B20" s="101">
        <v>96933.07</v>
      </c>
      <c r="C20" s="102"/>
      <c r="D20" s="42">
        <v>94549.34</v>
      </c>
      <c r="E20" s="43"/>
      <c r="F20" s="14">
        <v>5553.1</v>
      </c>
      <c r="G20" s="14">
        <v>8274.119</v>
      </c>
      <c r="H20" s="15">
        <v>8884.960000000001</v>
      </c>
      <c r="I20" s="14">
        <v>0</v>
      </c>
      <c r="J20" s="14">
        <v>9162.615</v>
      </c>
      <c r="K20" s="14"/>
      <c r="L20" s="14"/>
      <c r="M20" s="14">
        <v>11106.2</v>
      </c>
      <c r="N20" s="14">
        <f>3898.93+4477.22</f>
        <v>8376.15</v>
      </c>
      <c r="O20" s="14">
        <v>10645</v>
      </c>
      <c r="P20" s="24">
        <f>3641+1216</f>
        <v>4857</v>
      </c>
      <c r="Q20" s="24">
        <v>0</v>
      </c>
      <c r="R20" s="14">
        <v>8329.650000000001</v>
      </c>
      <c r="S20" s="14"/>
      <c r="T20" s="16">
        <f t="shared" si="0"/>
        <v>75188.794</v>
      </c>
    </row>
    <row r="21" spans="1:20" ht="12.75">
      <c r="A21" s="13" t="s">
        <v>8</v>
      </c>
      <c r="B21" s="101">
        <v>95622.19</v>
      </c>
      <c r="C21" s="102"/>
      <c r="D21" s="42">
        <v>120025.95999999999</v>
      </c>
      <c r="E21" s="43"/>
      <c r="F21" s="14">
        <v>5553.1</v>
      </c>
      <c r="G21" s="14">
        <v>8274.119</v>
      </c>
      <c r="H21" s="15">
        <v>8884.960000000001</v>
      </c>
      <c r="I21" s="14">
        <v>0</v>
      </c>
      <c r="J21" s="14">
        <v>9162.615</v>
      </c>
      <c r="K21" s="14"/>
      <c r="L21" s="14"/>
      <c r="M21" s="14">
        <v>11106.2</v>
      </c>
      <c r="N21" s="14">
        <f>2068.82+2527.17+3559.26</f>
        <v>8155.25</v>
      </c>
      <c r="O21" s="14">
        <f>10645+3500+3900+300+9100</f>
        <v>27445</v>
      </c>
      <c r="P21" s="24">
        <v>0</v>
      </c>
      <c r="Q21" s="24">
        <v>0</v>
      </c>
      <c r="R21" s="14">
        <v>8329.650000000001</v>
      </c>
      <c r="S21" s="47"/>
      <c r="T21" s="16">
        <f t="shared" si="0"/>
        <v>86910.894</v>
      </c>
    </row>
    <row r="22" spans="1:20" ht="12.75">
      <c r="A22" s="13" t="s">
        <v>0</v>
      </c>
      <c r="B22" s="101">
        <v>95458.27</v>
      </c>
      <c r="C22" s="102"/>
      <c r="D22" s="42">
        <v>80738.25</v>
      </c>
      <c r="E22" s="43"/>
      <c r="F22" s="14">
        <v>5553.1</v>
      </c>
      <c r="G22" s="14">
        <v>8274.119</v>
      </c>
      <c r="H22" s="15">
        <v>8884.960000000001</v>
      </c>
      <c r="I22" s="14">
        <v>0</v>
      </c>
      <c r="J22" s="14">
        <v>9162.615</v>
      </c>
      <c r="K22" s="14"/>
      <c r="L22" s="14"/>
      <c r="M22" s="14">
        <v>11106.2</v>
      </c>
      <c r="N22" s="47">
        <f>2603.35+8330.34+4602.79</f>
        <v>15536.48</v>
      </c>
      <c r="O22" s="14">
        <f>1000+22500</f>
        <v>23500</v>
      </c>
      <c r="P22" s="24">
        <v>26593</v>
      </c>
      <c r="Q22" s="24">
        <v>0</v>
      </c>
      <c r="R22" s="14">
        <v>8329.650000000001</v>
      </c>
      <c r="S22" s="14"/>
      <c r="T22" s="16">
        <f t="shared" si="0"/>
        <v>116940.12400000001</v>
      </c>
    </row>
    <row r="23" spans="1:20" ht="12.75">
      <c r="A23" s="13" t="s">
        <v>1</v>
      </c>
      <c r="B23" s="101"/>
      <c r="C23" s="102"/>
      <c r="D23" s="42"/>
      <c r="E23" s="43"/>
      <c r="F23" s="14"/>
      <c r="G23" s="14"/>
      <c r="H23" s="15"/>
      <c r="I23" s="14"/>
      <c r="J23" s="14"/>
      <c r="K23" s="14"/>
      <c r="L23" s="14"/>
      <c r="M23" s="14"/>
      <c r="N23" s="47"/>
      <c r="O23" s="14"/>
      <c r="P23" s="24"/>
      <c r="Q23" s="24"/>
      <c r="R23" s="14"/>
      <c r="S23" s="14"/>
      <c r="T23" s="16"/>
    </row>
    <row r="24" spans="1:20" ht="12.75">
      <c r="A24" s="13" t="s">
        <v>52</v>
      </c>
      <c r="B24" s="101"/>
      <c r="C24" s="102"/>
      <c r="D24" s="42"/>
      <c r="E24" s="43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24"/>
      <c r="Q24" s="24"/>
      <c r="R24" s="14"/>
      <c r="S24" s="14"/>
      <c r="T24" s="16"/>
    </row>
    <row r="25" spans="1:20" ht="12.75">
      <c r="A25" s="13" t="s">
        <v>53</v>
      </c>
      <c r="B25" s="101"/>
      <c r="C25" s="102"/>
      <c r="D25" s="42"/>
      <c r="E25" s="43"/>
      <c r="F25" s="14"/>
      <c r="G25" s="14"/>
      <c r="H25" s="15"/>
      <c r="I25" s="14"/>
      <c r="J25" s="14"/>
      <c r="K25" s="14"/>
      <c r="L25" s="14"/>
      <c r="M25" s="14"/>
      <c r="N25" s="14"/>
      <c r="O25" s="14"/>
      <c r="P25" s="24"/>
      <c r="Q25" s="24"/>
      <c r="R25" s="14"/>
      <c r="S25" s="14"/>
      <c r="T25" s="16"/>
    </row>
    <row r="26" spans="1:20" ht="12.75">
      <c r="A26" s="13" t="s">
        <v>54</v>
      </c>
      <c r="B26" s="101"/>
      <c r="C26" s="102"/>
      <c r="D26" s="42"/>
      <c r="E26" s="43"/>
      <c r="F26" s="14"/>
      <c r="G26" s="14"/>
      <c r="H26" s="15"/>
      <c r="I26" s="14"/>
      <c r="J26" s="14"/>
      <c r="K26" s="14"/>
      <c r="L26" s="14"/>
      <c r="M26" s="14"/>
      <c r="N26" s="47"/>
      <c r="O26" s="14"/>
      <c r="P26" s="24"/>
      <c r="Q26" s="24"/>
      <c r="R26" s="14"/>
      <c r="S26" s="14"/>
      <c r="T26" s="16"/>
    </row>
    <row r="27" spans="1:20" ht="12.75">
      <c r="A27" s="13" t="s">
        <v>55</v>
      </c>
      <c r="B27" s="101"/>
      <c r="C27" s="102"/>
      <c r="D27" s="42"/>
      <c r="E27" s="43"/>
      <c r="F27" s="14"/>
      <c r="G27" s="14"/>
      <c r="H27" s="15"/>
      <c r="I27" s="14"/>
      <c r="J27" s="14"/>
      <c r="K27" s="14"/>
      <c r="L27" s="14"/>
      <c r="M27" s="14"/>
      <c r="N27" s="14"/>
      <c r="O27" s="14"/>
      <c r="P27" s="24"/>
      <c r="Q27" s="24"/>
      <c r="R27" s="14"/>
      <c r="S27" s="14"/>
      <c r="T27" s="16"/>
    </row>
    <row r="28" spans="1:20" ht="18.75" customHeight="1">
      <c r="A28" s="50" t="s">
        <v>64</v>
      </c>
      <c r="B28" s="101">
        <v>0</v>
      </c>
      <c r="C28" s="102"/>
      <c r="D28" s="42">
        <v>0</v>
      </c>
      <c r="E28" s="43"/>
      <c r="F28" s="14"/>
      <c r="G28" s="14"/>
      <c r="H28" s="15"/>
      <c r="I28" s="14"/>
      <c r="J28" s="14"/>
      <c r="K28" s="14"/>
      <c r="L28" s="14"/>
      <c r="M28" s="14"/>
      <c r="N28" s="14"/>
      <c r="O28" s="14"/>
      <c r="P28" s="24"/>
      <c r="Q28" s="24"/>
      <c r="R28" s="14"/>
      <c r="S28" s="14"/>
      <c r="T28" s="16"/>
    </row>
    <row r="29" spans="1:20" ht="18.75" customHeight="1">
      <c r="A29" s="50" t="s">
        <v>56</v>
      </c>
      <c r="B29" s="101">
        <v>0</v>
      </c>
      <c r="C29" s="102"/>
      <c r="D29" s="42">
        <f>1800+1800</f>
        <v>3600</v>
      </c>
      <c r="E29" s="2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4"/>
      <c r="Q29" s="24"/>
      <c r="R29" s="14"/>
      <c r="S29" s="14"/>
      <c r="T29" s="16"/>
    </row>
    <row r="30" spans="1:20" ht="12.75">
      <c r="A30" s="50" t="s">
        <v>7</v>
      </c>
      <c r="B30" s="101">
        <v>0</v>
      </c>
      <c r="C30" s="102"/>
      <c r="D30" s="42">
        <f>3000+2000</f>
        <v>5000</v>
      </c>
      <c r="E30" s="2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4"/>
      <c r="Q30" s="24"/>
      <c r="R30" s="14"/>
      <c r="S30" s="14"/>
      <c r="T30" s="16"/>
    </row>
    <row r="31" spans="1:20" ht="18.75" customHeight="1">
      <c r="A31" s="50" t="s">
        <v>19</v>
      </c>
      <c r="B31" s="101">
        <v>0</v>
      </c>
      <c r="C31" s="102"/>
      <c r="D31" s="42">
        <v>0</v>
      </c>
      <c r="E31" s="2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4"/>
      <c r="Q31" s="24"/>
      <c r="R31" s="14"/>
      <c r="S31" s="14"/>
      <c r="T31" s="16"/>
    </row>
    <row r="32" spans="1:20" ht="19.5" customHeight="1">
      <c r="A32" s="50" t="s">
        <v>18</v>
      </c>
      <c r="B32" s="101">
        <v>0</v>
      </c>
      <c r="C32" s="102"/>
      <c r="D32" s="42">
        <f>3000+2000</f>
        <v>5000</v>
      </c>
      <c r="E32" s="2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4"/>
      <c r="Q32" s="24"/>
      <c r="R32" s="14"/>
      <c r="S32" s="14"/>
      <c r="T32" s="16"/>
    </row>
    <row r="33" spans="1:20" ht="21.75" customHeight="1">
      <c r="A33" s="50" t="s">
        <v>9</v>
      </c>
      <c r="B33" s="101">
        <v>0</v>
      </c>
      <c r="C33" s="102"/>
      <c r="D33" s="42">
        <f>3600+2400</f>
        <v>6000</v>
      </c>
      <c r="E33" s="2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4"/>
      <c r="Q33" s="24"/>
      <c r="R33" s="14"/>
      <c r="S33" s="14"/>
      <c r="T33" s="16"/>
    </row>
    <row r="34" spans="1:20" ht="12.75">
      <c r="A34" s="17" t="s">
        <v>5</v>
      </c>
      <c r="B34" s="108">
        <f>SUM(B16:B33)</f>
        <v>674550.5700000001</v>
      </c>
      <c r="C34" s="109"/>
      <c r="D34" s="22">
        <f>SUM(D16:D33)</f>
        <v>645493.58</v>
      </c>
      <c r="E34" s="22"/>
      <c r="F34" s="22">
        <f>SUM(F16:F33)</f>
        <v>38871.7</v>
      </c>
      <c r="G34" s="22">
        <f>SUM(G16:G33)</f>
        <v>57918.833</v>
      </c>
      <c r="H34" s="22">
        <f>SUM(H16:H33)</f>
        <v>62194.72</v>
      </c>
      <c r="I34" s="22">
        <f>SUM(I16:I33)</f>
        <v>4900</v>
      </c>
      <c r="J34" s="22">
        <f>SUM(J16:J33)</f>
        <v>64138.30499999999</v>
      </c>
      <c r="K34" s="22"/>
      <c r="L34" s="22"/>
      <c r="M34" s="22">
        <f aca="true" t="shared" si="1" ref="M34:R34">SUM(M16:M33)</f>
        <v>77743.4</v>
      </c>
      <c r="N34" s="22">
        <f t="shared" si="1"/>
        <v>70718.99</v>
      </c>
      <c r="O34" s="22">
        <f t="shared" si="1"/>
        <v>63090</v>
      </c>
      <c r="P34" s="22">
        <f t="shared" si="1"/>
        <v>65178</v>
      </c>
      <c r="Q34" s="22">
        <f t="shared" si="1"/>
        <v>30874</v>
      </c>
      <c r="R34" s="22">
        <f t="shared" si="1"/>
        <v>58307.55000000001</v>
      </c>
      <c r="S34" s="22"/>
      <c r="T34" s="23">
        <f>SUM(T16:T33)</f>
        <v>593935.4980000001</v>
      </c>
    </row>
    <row r="35" spans="1:20" ht="12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 t="s">
        <v>21</v>
      </c>
      <c r="R35" s="100">
        <f>E14+D34-T34</f>
        <v>-59670.81740000006</v>
      </c>
      <c r="S35" s="100"/>
      <c r="T35" s="100"/>
    </row>
    <row r="36" spans="1:20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48"/>
      <c r="S36" s="48"/>
      <c r="T36" s="48"/>
    </row>
    <row r="37" spans="2:20" ht="12.75">
      <c r="B37" t="s">
        <v>10</v>
      </c>
      <c r="C37">
        <v>500</v>
      </c>
      <c r="D37" t="s">
        <v>71</v>
      </c>
      <c r="M37" s="53" t="s">
        <v>10</v>
      </c>
      <c r="N37" s="53">
        <v>3182.75</v>
      </c>
      <c r="O37" s="53" t="s">
        <v>69</v>
      </c>
      <c r="P37" s="53">
        <v>3806.07</v>
      </c>
      <c r="Q37" s="53" t="s">
        <v>70</v>
      </c>
      <c r="R37" s="53">
        <v>7104.7</v>
      </c>
      <c r="S37" s="53"/>
      <c r="T37" s="53" t="s">
        <v>20</v>
      </c>
    </row>
    <row r="38" spans="3:20" ht="12.75">
      <c r="C38">
        <v>1000</v>
      </c>
      <c r="D38" t="s">
        <v>66</v>
      </c>
      <c r="M38" s="53" t="s">
        <v>11</v>
      </c>
      <c r="N38" s="53">
        <v>4058.07</v>
      </c>
      <c r="O38" s="53" t="s">
        <v>69</v>
      </c>
      <c r="P38" s="53">
        <v>6715.83</v>
      </c>
      <c r="Q38" s="53" t="s">
        <v>70</v>
      </c>
      <c r="R38" s="53">
        <v>1155.38</v>
      </c>
      <c r="S38" s="53"/>
      <c r="T38" s="53" t="s">
        <v>20</v>
      </c>
    </row>
    <row r="39" spans="2:20" ht="12.75">
      <c r="B39" t="s">
        <v>6</v>
      </c>
      <c r="C39">
        <v>10.645</v>
      </c>
      <c r="D39" t="s">
        <v>57</v>
      </c>
      <c r="M39" s="53" t="s">
        <v>3</v>
      </c>
      <c r="N39" s="53"/>
      <c r="O39" s="53"/>
      <c r="P39" s="53">
        <v>2922.75</v>
      </c>
      <c r="Q39" s="53" t="s">
        <v>70</v>
      </c>
      <c r="R39" s="53"/>
      <c r="S39" s="53"/>
      <c r="T39" s="53"/>
    </row>
    <row r="40" spans="2:20" ht="12.75">
      <c r="B40" t="s">
        <v>8</v>
      </c>
      <c r="C40">
        <v>10.645</v>
      </c>
      <c r="D40" s="2" t="s">
        <v>57</v>
      </c>
      <c r="M40" s="53" t="s">
        <v>12</v>
      </c>
      <c r="N40" s="53">
        <v>5172.05</v>
      </c>
      <c r="O40" s="53" t="s">
        <v>69</v>
      </c>
      <c r="P40" s="53">
        <v>4533.51</v>
      </c>
      <c r="Q40" s="53" t="s">
        <v>70</v>
      </c>
      <c r="R40" s="53"/>
      <c r="S40" s="53"/>
      <c r="T40" s="53"/>
    </row>
    <row r="41" spans="3:20" ht="12.75">
      <c r="C41">
        <v>3500</v>
      </c>
      <c r="D41" t="s">
        <v>72</v>
      </c>
      <c r="M41" s="53" t="s">
        <v>6</v>
      </c>
      <c r="N41" s="53">
        <v>3898.93</v>
      </c>
      <c r="O41" s="53" t="s">
        <v>69</v>
      </c>
      <c r="P41" s="53">
        <v>4477.22</v>
      </c>
      <c r="Q41" s="53" t="s">
        <v>70</v>
      </c>
      <c r="R41" s="53"/>
      <c r="S41" s="53"/>
      <c r="T41" s="53"/>
    </row>
    <row r="42" spans="3:20" ht="12.75">
      <c r="C42">
        <v>300</v>
      </c>
      <c r="D42" t="s">
        <v>73</v>
      </c>
      <c r="M42" s="53" t="s">
        <v>8</v>
      </c>
      <c r="N42" s="53">
        <v>2068.82</v>
      </c>
      <c r="O42" s="53" t="s">
        <v>69</v>
      </c>
      <c r="P42" s="53">
        <v>3559.26</v>
      </c>
      <c r="Q42" s="53" t="s">
        <v>70</v>
      </c>
      <c r="R42" s="53">
        <v>2527.17</v>
      </c>
      <c r="S42" s="53"/>
      <c r="T42" s="53" t="s">
        <v>20</v>
      </c>
    </row>
    <row r="43" spans="3:20" ht="12.75">
      <c r="C43">
        <v>3900</v>
      </c>
      <c r="D43" t="s">
        <v>74</v>
      </c>
      <c r="M43" s="53" t="s">
        <v>0</v>
      </c>
      <c r="N43" s="53">
        <v>8330.34</v>
      </c>
      <c r="O43" s="53" t="s">
        <v>69</v>
      </c>
      <c r="P43" s="53">
        <v>4602.79</v>
      </c>
      <c r="Q43" s="53" t="s">
        <v>70</v>
      </c>
      <c r="R43" s="53">
        <v>2603.35</v>
      </c>
      <c r="S43" s="53"/>
      <c r="T43" s="53" t="s">
        <v>20</v>
      </c>
    </row>
    <row r="44" spans="3:4" ht="12.75">
      <c r="C44">
        <v>9100</v>
      </c>
      <c r="D44" t="s">
        <v>75</v>
      </c>
    </row>
    <row r="45" spans="2:4" ht="12.75">
      <c r="B45" t="s">
        <v>0</v>
      </c>
      <c r="C45">
        <v>1000</v>
      </c>
      <c r="D45" t="s">
        <v>76</v>
      </c>
    </row>
    <row r="46" spans="3:4" ht="12.75">
      <c r="C46">
        <v>22500</v>
      </c>
      <c r="D46" t="s">
        <v>77</v>
      </c>
    </row>
  </sheetData>
  <sheetProtection/>
  <mergeCells count="54">
    <mergeCell ref="R35:T35"/>
    <mergeCell ref="B10:D1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8:C18"/>
    <mergeCell ref="B19:C19"/>
    <mergeCell ref="B20:C20"/>
    <mergeCell ref="B21:C21"/>
    <mergeCell ref="B22:C22"/>
    <mergeCell ref="A12:E12"/>
    <mergeCell ref="A13:E13"/>
    <mergeCell ref="F13:T13"/>
    <mergeCell ref="A14:D14"/>
    <mergeCell ref="B15:C15"/>
    <mergeCell ref="B16:C16"/>
    <mergeCell ref="B8:D8"/>
    <mergeCell ref="B9:D9"/>
    <mergeCell ref="A11:D11"/>
    <mergeCell ref="F11:O11"/>
    <mergeCell ref="P11:Q11"/>
    <mergeCell ref="H5:H6"/>
    <mergeCell ref="I5:I6"/>
    <mergeCell ref="J5:J6"/>
    <mergeCell ref="K5:K6"/>
    <mergeCell ref="T4:T6"/>
    <mergeCell ref="L5:L6"/>
    <mergeCell ref="M5:M6"/>
    <mergeCell ref="B5:B6"/>
    <mergeCell ref="C5:C6"/>
    <mergeCell ref="D5:D6"/>
    <mergeCell ref="E5:E6"/>
    <mergeCell ref="F5:F6"/>
    <mergeCell ref="G5:G6"/>
    <mergeCell ref="N5:O5"/>
    <mergeCell ref="B17:C17"/>
    <mergeCell ref="A1:T1"/>
    <mergeCell ref="A2:T2"/>
    <mergeCell ref="A3:E3"/>
    <mergeCell ref="F3:R3"/>
    <mergeCell ref="B4:E4"/>
    <mergeCell ref="F4:O4"/>
    <mergeCell ref="P4:Q5"/>
    <mergeCell ref="R4:R6"/>
    <mergeCell ref="S4:S6"/>
  </mergeCells>
  <printOptions/>
  <pageMargins left="0.15625" right="0.13541666666666666" top="0.75" bottom="0.75" header="0.3" footer="0.3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J17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5.75390625" style="0" customWidth="1"/>
    <col min="2" max="2" width="4.625" style="0" customWidth="1"/>
    <col min="3" max="3" width="6.375" style="0" customWidth="1"/>
  </cols>
  <sheetData>
    <row r="2" spans="1:10" ht="12.75">
      <c r="A2" s="117" t="s">
        <v>68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9" ht="12.75">
      <c r="A3" s="58"/>
      <c r="B3" s="58"/>
      <c r="C3" s="58"/>
      <c r="D3" s="56" t="s">
        <v>22</v>
      </c>
      <c r="E3" s="56"/>
      <c r="F3" s="56"/>
      <c r="G3" s="57" t="s">
        <v>58</v>
      </c>
      <c r="H3" s="57"/>
      <c r="I3" s="57"/>
    </row>
    <row r="4" spans="1:9" ht="12.75">
      <c r="A4" s="54"/>
      <c r="B4" s="54"/>
      <c r="C4" s="54"/>
      <c r="D4" s="25" t="s">
        <v>59</v>
      </c>
      <c r="E4" s="26" t="s">
        <v>46</v>
      </c>
      <c r="F4" s="26" t="s">
        <v>23</v>
      </c>
      <c r="G4" s="27" t="s">
        <v>59</v>
      </c>
      <c r="H4" s="27" t="s">
        <v>46</v>
      </c>
      <c r="I4" s="27" t="s">
        <v>23</v>
      </c>
    </row>
    <row r="5" spans="1:9" ht="12.75">
      <c r="A5" s="58" t="s">
        <v>10</v>
      </c>
      <c r="B5" s="58"/>
      <c r="C5" s="58"/>
      <c r="D5" s="25">
        <v>0</v>
      </c>
      <c r="E5" s="26">
        <v>111.19999999999999</v>
      </c>
      <c r="F5" s="26">
        <f aca="true" t="shared" si="0" ref="F5:F11">D5-E5</f>
        <v>-111.19999999999999</v>
      </c>
      <c r="G5" s="27">
        <v>0</v>
      </c>
      <c r="H5" s="27">
        <v>33.93000000000001</v>
      </c>
      <c r="I5" s="27">
        <f aca="true" t="shared" si="1" ref="I5:I11">G5-H5</f>
        <v>-33.93000000000001</v>
      </c>
    </row>
    <row r="6" spans="1:9" ht="12.75">
      <c r="A6" s="64" t="s">
        <v>11</v>
      </c>
      <c r="B6" s="54"/>
      <c r="C6" s="55"/>
      <c r="D6" s="25">
        <v>0</v>
      </c>
      <c r="E6" s="26">
        <v>8.53</v>
      </c>
      <c r="F6" s="26">
        <f t="shared" si="0"/>
        <v>-8.53</v>
      </c>
      <c r="G6" s="27">
        <v>0</v>
      </c>
      <c r="H6" s="27">
        <v>9.450000000000001</v>
      </c>
      <c r="I6" s="27">
        <f t="shared" si="1"/>
        <v>-9.450000000000001</v>
      </c>
    </row>
    <row r="7" spans="1:9" ht="12.75">
      <c r="A7" s="121" t="s">
        <v>3</v>
      </c>
      <c r="B7" s="58"/>
      <c r="C7" s="58"/>
      <c r="D7" s="28">
        <v>0</v>
      </c>
      <c r="E7" s="28">
        <v>0.08</v>
      </c>
      <c r="F7" s="26">
        <f t="shared" si="0"/>
        <v>-0.08</v>
      </c>
      <c r="G7" s="29">
        <v>0</v>
      </c>
      <c r="H7" s="29">
        <v>0.12</v>
      </c>
      <c r="I7" s="27">
        <f t="shared" si="1"/>
        <v>-0.12</v>
      </c>
    </row>
    <row r="8" spans="1:9" ht="12.75">
      <c r="A8" s="118" t="s">
        <v>12</v>
      </c>
      <c r="B8" s="119"/>
      <c r="C8" s="120"/>
      <c r="D8" s="28">
        <v>0</v>
      </c>
      <c r="E8" s="28">
        <v>230.62</v>
      </c>
      <c r="F8" s="26">
        <f t="shared" si="0"/>
        <v>-230.62</v>
      </c>
      <c r="G8" s="29">
        <v>0</v>
      </c>
      <c r="H8" s="29">
        <v>210.31</v>
      </c>
      <c r="I8" s="27">
        <f t="shared" si="1"/>
        <v>-210.31</v>
      </c>
    </row>
    <row r="9" spans="1:9" ht="12.75">
      <c r="A9" s="118" t="s">
        <v>6</v>
      </c>
      <c r="B9" s="119"/>
      <c r="C9" s="120"/>
      <c r="D9" s="28">
        <v>0</v>
      </c>
      <c r="E9" s="28">
        <v>3.45</v>
      </c>
      <c r="F9" s="26">
        <f t="shared" si="0"/>
        <v>-3.45</v>
      </c>
      <c r="G9" s="29">
        <v>0</v>
      </c>
      <c r="H9" s="29">
        <v>2.96</v>
      </c>
      <c r="I9" s="27">
        <f t="shared" si="1"/>
        <v>-2.96</v>
      </c>
    </row>
    <row r="10" spans="1:9" ht="12.75">
      <c r="A10" s="118" t="s">
        <v>8</v>
      </c>
      <c r="B10" s="119"/>
      <c r="C10" s="120"/>
      <c r="D10" s="28">
        <v>0</v>
      </c>
      <c r="E10" s="28">
        <v>2782.9</v>
      </c>
      <c r="F10" s="26">
        <f t="shared" si="0"/>
        <v>-2782.9</v>
      </c>
      <c r="G10" s="29">
        <v>0</v>
      </c>
      <c r="H10" s="29">
        <v>2435.74</v>
      </c>
      <c r="I10" s="27">
        <f t="shared" si="1"/>
        <v>-2435.74</v>
      </c>
    </row>
    <row r="11" spans="1:9" ht="12.75">
      <c r="A11" s="118" t="s">
        <v>0</v>
      </c>
      <c r="B11" s="119"/>
      <c r="C11" s="120"/>
      <c r="D11" s="28">
        <v>0</v>
      </c>
      <c r="E11" s="28">
        <v>4.1</v>
      </c>
      <c r="F11" s="26">
        <f t="shared" si="0"/>
        <v>-4.1</v>
      </c>
      <c r="G11" s="29">
        <v>0</v>
      </c>
      <c r="H11" s="29">
        <v>1.75</v>
      </c>
      <c r="I11" s="27">
        <f t="shared" si="1"/>
        <v>-1.75</v>
      </c>
    </row>
    <row r="12" spans="1:9" ht="12.75">
      <c r="A12" s="118" t="s">
        <v>1</v>
      </c>
      <c r="B12" s="119"/>
      <c r="C12" s="120"/>
      <c r="D12" s="28"/>
      <c r="E12" s="28"/>
      <c r="F12" s="26"/>
      <c r="G12" s="29"/>
      <c r="H12" s="29"/>
      <c r="I12" s="27"/>
    </row>
    <row r="13" spans="1:9" ht="12.75">
      <c r="A13" s="118" t="s">
        <v>13</v>
      </c>
      <c r="B13" s="119"/>
      <c r="C13" s="120"/>
      <c r="D13" s="28"/>
      <c r="E13" s="28"/>
      <c r="F13" s="26"/>
      <c r="G13" s="29"/>
      <c r="H13" s="29"/>
      <c r="I13" s="27"/>
    </row>
    <row r="14" spans="1:9" ht="12.75">
      <c r="A14" s="118" t="s">
        <v>14</v>
      </c>
      <c r="B14" s="119"/>
      <c r="C14" s="120"/>
      <c r="D14" s="28"/>
      <c r="E14" s="28"/>
      <c r="F14" s="28"/>
      <c r="G14" s="29"/>
      <c r="H14" s="29"/>
      <c r="I14" s="27"/>
    </row>
    <row r="15" spans="1:9" ht="12.75">
      <c r="A15" s="118" t="s">
        <v>15</v>
      </c>
      <c r="B15" s="119"/>
      <c r="C15" s="120"/>
      <c r="D15" s="28"/>
      <c r="E15" s="28"/>
      <c r="F15" s="28"/>
      <c r="G15" s="29"/>
      <c r="H15" s="29"/>
      <c r="I15" s="29"/>
    </row>
    <row r="16" spans="1:9" ht="12.75">
      <c r="A16" s="118" t="s">
        <v>16</v>
      </c>
      <c r="B16" s="119"/>
      <c r="C16" s="120"/>
      <c r="D16" s="28"/>
      <c r="E16" s="28"/>
      <c r="F16" s="28"/>
      <c r="G16" s="29"/>
      <c r="H16" s="29"/>
      <c r="I16" s="29"/>
    </row>
    <row r="17" spans="1:9" ht="12.75">
      <c r="A17" s="121" t="s">
        <v>5</v>
      </c>
      <c r="B17" s="58"/>
      <c r="C17" s="58"/>
      <c r="D17" s="30">
        <f aca="true" t="shared" si="2" ref="D17:I17">SUM(D5:D16)</f>
        <v>0</v>
      </c>
      <c r="E17" s="30">
        <f t="shared" si="2"/>
        <v>3140.88</v>
      </c>
      <c r="F17" s="30">
        <f t="shared" si="2"/>
        <v>-3140.88</v>
      </c>
      <c r="G17" s="30">
        <f t="shared" si="2"/>
        <v>0</v>
      </c>
      <c r="H17" s="30">
        <f t="shared" si="2"/>
        <v>2694.2599999999998</v>
      </c>
      <c r="I17" s="30">
        <f t="shared" si="2"/>
        <v>-2694.2599999999998</v>
      </c>
    </row>
  </sheetData>
  <sheetProtection/>
  <mergeCells count="18"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2:J2"/>
    <mergeCell ref="A3:C3"/>
    <mergeCell ref="D3:F3"/>
    <mergeCell ref="G3:I3"/>
    <mergeCell ref="A4:C4"/>
    <mergeCell ref="A5:C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2018-09-04T04:25:35Z</cp:lastPrinted>
  <dcterms:created xsi:type="dcterms:W3CDTF">2007-02-04T12:22:59Z</dcterms:created>
  <dcterms:modified xsi:type="dcterms:W3CDTF">2018-09-05T10:14:02Z</dcterms:modified>
  <cp:category/>
  <cp:version/>
  <cp:contentType/>
  <cp:contentStatus/>
</cp:coreProperties>
</file>