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2225" windowHeight="4575" activeTab="0"/>
  </bookViews>
  <sheets>
    <sheet name="2018" sheetId="1" r:id="rId1"/>
    <sheet name="вода2018" sheetId="2" r:id="rId2"/>
  </sheets>
  <definedNames>
    <definedName name="_xlnm.Print_Area" localSheetId="0">'2018'!$B$32:$N$39</definedName>
    <definedName name="_xlnm.Print_Area" localSheetId="1">'вода2018'!$A$2:$I$17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6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1900р-доводчик дверной 5п.</t>
        </r>
      </text>
    </comment>
    <comment ref="O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входной двери 5-го подъезда</t>
        </r>
      </text>
    </comment>
    <comment ref="O20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7841-покос</t>
        </r>
      </text>
    </comment>
    <comment ref="L2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без уборки под.</t>
        </r>
      </text>
    </commen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7841-покос</t>
        </r>
      </text>
    </comment>
    <comment ref="E14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остаток изменен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ремонт двери 6п.-1500р</t>
        </r>
      </text>
    </comment>
  </commentList>
</comments>
</file>

<file path=xl/sharedStrings.xml><?xml version="1.0" encoding="utf-8"?>
<sst xmlns="http://schemas.openxmlformats.org/spreadsheetml/2006/main" count="114" uniqueCount="69">
  <si>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</si>
  <si>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</si>
  <si>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</si>
  <si>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</si>
  <si>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</si>
  <si>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</si>
  <si>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</si>
  <si>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</si>
  <si>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</si>
  <si>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</si>
  <si>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</si>
  <si>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</si>
  <si>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</si>
  <si>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</si>
  <si>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</si>
  <si>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</si>
  <si>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х/в</t>
  </si>
  <si>
    <t>ИТОГО:</t>
  </si>
  <si>
    <t>Вода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</si>
  <si>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</si>
  <si>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</si>
  <si>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</si>
  <si>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</si>
  <si>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</si>
  <si>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</si>
  <si>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</si>
  <si>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</si>
  <si>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</si>
  <si>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</si>
  <si>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</si>
  <si>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</si>
  <si>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</si>
  <si>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</si>
  <si>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</si>
  <si>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</si>
  <si>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</si>
  <si>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</si>
  <si>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</si>
  <si>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</si>
  <si>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</si>
  <si>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</si>
  <si>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</si>
  <si>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</si>
  <si>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</si>
  <si>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</si>
  <si>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</si>
  <si>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</si>
  <si>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</si>
  <si>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</si>
  <si>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</si>
  <si>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</si>
  <si>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</si>
  <si>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</si>
  <si>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Стоки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</si>
  <si>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</si>
  <si>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</si>
  <si>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</si>
  <si>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</si>
  <si>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</si>
  <si>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Непредвиденные затраты</t>
  </si>
  <si>
    <t>Вымпелком</t>
  </si>
  <si>
    <t>услуги сторонних организаций, разовые работы</t>
  </si>
  <si>
    <t>Информация о доходах и расходах по дому __Быкова 83/1__на 2018год.</t>
  </si>
  <si>
    <t>Доходы и расходы по воде и стокам 2018 год</t>
  </si>
  <si>
    <t>эл-во</t>
  </si>
  <si>
    <t>доводчик дверной 5п.</t>
  </si>
  <si>
    <t>г/в</t>
  </si>
  <si>
    <t>ремонт входной двери</t>
  </si>
  <si>
    <t>ремонт двери 6п.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</si>
</sst>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0.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_р_."/>
    <numFmt numFmtId="185" formatCode="#,##0.00&quot;р.&quot;"/>
    <numFmt numFmtId="186" formatCode="#,##0&quot;р.&quot;"/>
    <numFmt numFmtId="187" formatCode="#,##0.0_р_."/>
    <numFmt numFmtId="188" formatCode="#,##0_р_.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2" fontId="1" fillId="0" borderId="14" xfId="0" applyNumberFormat="1" applyFont="1" applyBorder="1" applyAlignment="1">
      <alignment vertical="top" textRotation="90" wrapText="1"/>
    </xf>
    <xf numFmtId="2" fontId="1" fillId="0" borderId="14" xfId="0" applyNumberFormat="1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vertical="top" wrapText="1"/>
    </xf>
    <xf numFmtId="2" fontId="1" fillId="7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6" fillId="37" borderId="10" xfId="0" applyNumberFormat="1" applyFont="1" applyFill="1" applyBorder="1" applyAlignment="1">
      <alignment horizontal="left"/>
    </xf>
    <xf numFmtId="172" fontId="4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172" fontId="1" fillId="13" borderId="14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172" fontId="1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wrapText="1"/>
    </xf>
    <xf numFmtId="0" fontId="0" fillId="13" borderId="0" xfId="0" applyFill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4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3" xfId="0" applyNumberFormat="1" applyFont="1" applyBorder="1" applyAlignment="1">
      <alignment horizontal="left" textRotation="90" wrapText="1"/>
    </xf>
    <xf numFmtId="2" fontId="2" fillId="0" borderId="14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72" fontId="1" fillId="34" borderId="17" xfId="0" applyNumberFormat="1" applyFont="1" applyFill="1" applyBorder="1" applyAlignment="1">
      <alignment horizontal="center"/>
    </xf>
    <xf numFmtId="172" fontId="1" fillId="34" borderId="13" xfId="0" applyNumberFormat="1" applyFont="1" applyFill="1" applyBorder="1" applyAlignment="1">
      <alignment horizontal="center"/>
    </xf>
    <xf numFmtId="172" fontId="1" fillId="35" borderId="17" xfId="0" applyNumberFormat="1" applyFont="1" applyFill="1" applyBorder="1" applyAlignment="1">
      <alignment horizontal="center"/>
    </xf>
    <xf numFmtId="172" fontId="1" fillId="35" borderId="13" xfId="0" applyNumberFormat="1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3" xfId="0" applyNumberFormat="1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4" xfId="0" applyNumberFormat="1" applyFont="1" applyBorder="1" applyAlignment="1">
      <alignment horizontal="center" textRotation="90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9"/>
  <sheetViews>
    <sheetView tabSelected="1" workbookViewId="0" topLeftCell="B1">
      <selection activeCell="Q45" sqref="Q45"/>
    </sheetView>
  </sheetViews>
  <sheetFormatPr defaultColWidth="9.00390625" defaultRowHeight="12.75"/>
  <cols>
    <col min="1" max="1" width="6.00390625" style="0" customWidth="1"/>
    <col min="2" max="2" width="8.25390625" style="0" customWidth="1"/>
    <col min="3" max="3" width="4.875" style="0" customWidth="1"/>
    <col min="4" max="4" width="9.875" style="0" customWidth="1"/>
    <col min="7" max="8" width="9.75390625" style="0" customWidth="1"/>
    <col min="10" max="10" width="9.125" style="0" customWidth="1"/>
    <col min="11" max="11" width="9.125" style="0" hidden="1" customWidth="1"/>
    <col min="13" max="13" width="9.875" style="0" customWidth="1"/>
    <col min="14" max="14" width="9.75390625" style="0" customWidth="1"/>
    <col min="18" max="18" width="9.75390625" style="0" customWidth="1"/>
    <col min="19" max="19" width="9.75390625" style="0" hidden="1" customWidth="1"/>
    <col min="20" max="20" width="9.875" style="0" customWidth="1"/>
  </cols>
  <sheetData>
    <row r="1" spans="1:20" ht="15" customHeight="1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2.75" hidden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2.75">
      <c r="A3" s="67"/>
      <c r="B3" s="106"/>
      <c r="C3" s="106"/>
      <c r="D3" s="106"/>
      <c r="E3" s="107"/>
      <c r="F3" s="53" t="s">
        <v>20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4"/>
      <c r="S3" s="21"/>
      <c r="T3" s="2"/>
    </row>
    <row r="4" spans="1:20" ht="12.75">
      <c r="A4" s="5"/>
      <c r="B4" s="108" t="s">
        <v>21</v>
      </c>
      <c r="C4" s="109"/>
      <c r="D4" s="109"/>
      <c r="E4" s="110"/>
      <c r="F4" s="68" t="s">
        <v>0</v>
      </c>
      <c r="G4" s="69"/>
      <c r="H4" s="69"/>
      <c r="I4" s="69"/>
      <c r="J4" s="69"/>
      <c r="K4" s="69"/>
      <c r="L4" s="69"/>
      <c r="M4" s="69"/>
      <c r="N4" s="69"/>
      <c r="O4" s="69"/>
      <c r="P4" s="70" t="s">
        <v>22</v>
      </c>
      <c r="Q4" s="71"/>
      <c r="R4" s="74" t="s">
        <v>23</v>
      </c>
      <c r="S4" s="111" t="s">
        <v>59</v>
      </c>
      <c r="T4" s="77" t="s">
        <v>8</v>
      </c>
    </row>
    <row r="5" spans="1:20" ht="12.75">
      <c r="A5" s="6"/>
      <c r="B5" s="62" t="s">
        <v>24</v>
      </c>
      <c r="C5" s="62" t="s">
        <v>4</v>
      </c>
      <c r="D5" s="62" t="s">
        <v>55</v>
      </c>
      <c r="E5" s="64">
        <v>0</v>
      </c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30</v>
      </c>
      <c r="L5" s="60" t="s">
        <v>31</v>
      </c>
      <c r="M5" s="60" t="s">
        <v>32</v>
      </c>
      <c r="N5" s="96" t="s">
        <v>33</v>
      </c>
      <c r="O5" s="97"/>
      <c r="P5" s="72"/>
      <c r="Q5" s="73"/>
      <c r="R5" s="75"/>
      <c r="S5" s="112"/>
      <c r="T5" s="78"/>
    </row>
    <row r="6" spans="1:20" ht="124.5" customHeight="1">
      <c r="A6" s="8"/>
      <c r="B6" s="63"/>
      <c r="C6" s="63"/>
      <c r="D6" s="63"/>
      <c r="E6" s="65"/>
      <c r="F6" s="61"/>
      <c r="G6" s="61"/>
      <c r="H6" s="61"/>
      <c r="I6" s="61"/>
      <c r="J6" s="61"/>
      <c r="K6" s="61"/>
      <c r="L6" s="61"/>
      <c r="M6" s="61"/>
      <c r="N6" s="22" t="s">
        <v>56</v>
      </c>
      <c r="O6" s="22" t="s">
        <v>61</v>
      </c>
      <c r="P6" s="7" t="s">
        <v>34</v>
      </c>
      <c r="Q6" s="7" t="s">
        <v>35</v>
      </c>
      <c r="R6" s="76"/>
      <c r="S6" s="113"/>
      <c r="T6" s="79"/>
    </row>
    <row r="7" spans="1:20" ht="12.75">
      <c r="A7" s="13">
        <v>2016</v>
      </c>
      <c r="B7" s="23">
        <v>11.5</v>
      </c>
      <c r="C7" s="23">
        <v>2</v>
      </c>
      <c r="D7" s="23">
        <v>1.5</v>
      </c>
      <c r="E7" s="24">
        <f>SUM(B7:D7)</f>
        <v>15</v>
      </c>
      <c r="F7" s="25">
        <v>1.2</v>
      </c>
      <c r="G7" s="25">
        <v>1.84</v>
      </c>
      <c r="H7" s="25">
        <v>1.6</v>
      </c>
      <c r="I7" s="25">
        <v>0.2</v>
      </c>
      <c r="J7" s="25">
        <v>1.43</v>
      </c>
      <c r="K7" s="25">
        <v>0</v>
      </c>
      <c r="L7" s="25">
        <v>1.03</v>
      </c>
      <c r="M7" s="25">
        <v>2.2</v>
      </c>
      <c r="N7" s="25">
        <v>0</v>
      </c>
      <c r="O7" s="25">
        <v>2</v>
      </c>
      <c r="P7" s="26">
        <v>1</v>
      </c>
      <c r="Q7" s="26">
        <v>1</v>
      </c>
      <c r="R7" s="27">
        <v>1.5</v>
      </c>
      <c r="S7" s="27">
        <v>0</v>
      </c>
      <c r="T7" s="28">
        <f>SUM(F7:S7)</f>
        <v>15</v>
      </c>
    </row>
    <row r="8" spans="1:20" ht="12.75">
      <c r="A8" s="13">
        <v>2017</v>
      </c>
      <c r="B8" s="98" t="s">
        <v>57</v>
      </c>
      <c r="C8" s="99"/>
      <c r="D8" s="100"/>
      <c r="E8" s="24">
        <v>16.84</v>
      </c>
      <c r="F8" s="25">
        <v>1.2</v>
      </c>
      <c r="G8" s="25">
        <v>1.84</v>
      </c>
      <c r="H8" s="25">
        <v>1.6</v>
      </c>
      <c r="I8" s="25">
        <v>0.2</v>
      </c>
      <c r="J8" s="25">
        <v>1.43</v>
      </c>
      <c r="K8" s="25">
        <v>0</v>
      </c>
      <c r="L8" s="25">
        <v>1.03</v>
      </c>
      <c r="M8" s="25">
        <v>2.2</v>
      </c>
      <c r="N8" s="48">
        <v>1.84</v>
      </c>
      <c r="O8" s="48">
        <v>2</v>
      </c>
      <c r="P8" s="26">
        <v>1</v>
      </c>
      <c r="Q8" s="29">
        <v>1</v>
      </c>
      <c r="R8" s="27">
        <v>1.5</v>
      </c>
      <c r="S8" s="27">
        <v>0</v>
      </c>
      <c r="T8" s="28">
        <f>SUM(F8:S8)</f>
        <v>16.84</v>
      </c>
    </row>
    <row r="9" spans="1:20" ht="12.75">
      <c r="A9" s="13">
        <v>2017</v>
      </c>
      <c r="B9" s="98" t="s">
        <v>58</v>
      </c>
      <c r="C9" s="99"/>
      <c r="D9" s="100"/>
      <c r="E9" s="24">
        <v>19.46</v>
      </c>
      <c r="F9" s="25">
        <v>1.2</v>
      </c>
      <c r="G9" s="25">
        <v>1.84</v>
      </c>
      <c r="H9" s="25">
        <v>1.6</v>
      </c>
      <c r="I9" s="25">
        <v>0.2</v>
      </c>
      <c r="J9" s="25">
        <v>1.43</v>
      </c>
      <c r="K9" s="25">
        <v>0</v>
      </c>
      <c r="L9" s="25">
        <v>1.03</v>
      </c>
      <c r="M9" s="25">
        <v>2.2</v>
      </c>
      <c r="N9" s="48">
        <v>4.46</v>
      </c>
      <c r="O9" s="48">
        <v>2</v>
      </c>
      <c r="P9" s="26">
        <v>1</v>
      </c>
      <c r="Q9" s="29">
        <v>1</v>
      </c>
      <c r="R9" s="27">
        <v>1.5</v>
      </c>
      <c r="S9" s="27">
        <v>0</v>
      </c>
      <c r="T9" s="28">
        <f>SUM(F9:S9)</f>
        <v>19.46</v>
      </c>
    </row>
    <row r="10" spans="1:20" ht="12.75">
      <c r="A10" s="50">
        <v>2018</v>
      </c>
      <c r="B10" s="99" t="s">
        <v>57</v>
      </c>
      <c r="C10" s="99"/>
      <c r="D10" s="100"/>
      <c r="E10" s="24">
        <v>15</v>
      </c>
      <c r="F10" s="48">
        <v>1.2</v>
      </c>
      <c r="G10" s="48">
        <v>1.32</v>
      </c>
      <c r="H10" s="48">
        <v>1.6</v>
      </c>
      <c r="I10" s="48">
        <v>0.2</v>
      </c>
      <c r="J10" s="48">
        <v>1.51</v>
      </c>
      <c r="K10" s="48">
        <v>0</v>
      </c>
      <c r="L10" s="48">
        <v>1.17</v>
      </c>
      <c r="M10" s="48">
        <v>2.2</v>
      </c>
      <c r="N10" s="48">
        <v>1.8</v>
      </c>
      <c r="O10" s="48">
        <v>1</v>
      </c>
      <c r="P10" s="26">
        <v>1</v>
      </c>
      <c r="Q10" s="26">
        <v>1</v>
      </c>
      <c r="R10" s="27">
        <v>1</v>
      </c>
      <c r="S10" s="27">
        <v>0</v>
      </c>
      <c r="T10" s="28">
        <f>SUM(F10:S10)</f>
        <v>15</v>
      </c>
    </row>
    <row r="11" spans="1:20" ht="12.75">
      <c r="A11" s="101" t="s">
        <v>36</v>
      </c>
      <c r="B11" s="102"/>
      <c r="C11" s="102"/>
      <c r="D11" s="103"/>
      <c r="E11" s="24">
        <v>5750.8</v>
      </c>
      <c r="F11" s="96" t="s">
        <v>37</v>
      </c>
      <c r="G11" s="104"/>
      <c r="H11" s="104"/>
      <c r="I11" s="104"/>
      <c r="J11" s="104"/>
      <c r="K11" s="104"/>
      <c r="L11" s="104"/>
      <c r="M11" s="104"/>
      <c r="N11" s="104"/>
      <c r="O11" s="97"/>
      <c r="P11" s="114" t="s">
        <v>38</v>
      </c>
      <c r="Q11" s="115"/>
      <c r="R11" s="28" t="s">
        <v>39</v>
      </c>
      <c r="S11" s="28"/>
      <c r="T11" s="28"/>
    </row>
    <row r="12" spans="1:20" ht="12.75">
      <c r="A12" s="86" t="s">
        <v>40</v>
      </c>
      <c r="B12" s="87"/>
      <c r="C12" s="87"/>
      <c r="D12" s="87"/>
      <c r="E12" s="88"/>
      <c r="F12" s="30">
        <f>E11*F10</f>
        <v>6900.96</v>
      </c>
      <c r="G12" s="30">
        <f>E11*G10</f>
        <v>7591.0560000000005</v>
      </c>
      <c r="H12" s="30">
        <f>E11*H8</f>
        <v>9201.28</v>
      </c>
      <c r="I12" s="30">
        <f>E11*I7</f>
        <v>1150.16</v>
      </c>
      <c r="J12" s="30">
        <f>E11*J10</f>
        <v>8683.708</v>
      </c>
      <c r="K12" s="30">
        <f>SUM(K7*2002.5)</f>
        <v>0</v>
      </c>
      <c r="L12" s="30">
        <f>E11*L10</f>
        <v>6728.436</v>
      </c>
      <c r="M12" s="30">
        <f>E11*M10</f>
        <v>12651.760000000002</v>
      </c>
      <c r="N12" s="30">
        <f>E11*N10</f>
        <v>10351.44</v>
      </c>
      <c r="O12" s="30">
        <f>E11*O10</f>
        <v>5750.8</v>
      </c>
      <c r="P12" s="30">
        <f>E11*P7</f>
        <v>5750.8</v>
      </c>
      <c r="Q12" s="30">
        <f>E11*Q7</f>
        <v>5750.8</v>
      </c>
      <c r="R12" s="30">
        <f>E11*R10</f>
        <v>5750.8</v>
      </c>
      <c r="S12" s="30">
        <v>0</v>
      </c>
      <c r="T12" s="30">
        <f>SUM(F12:R12)</f>
        <v>86262.00000000001</v>
      </c>
    </row>
    <row r="13" spans="1:20" ht="12.75">
      <c r="A13" s="89" t="s">
        <v>41</v>
      </c>
      <c r="B13" s="89"/>
      <c r="C13" s="89"/>
      <c r="D13" s="89"/>
      <c r="E13" s="90"/>
      <c r="F13" s="91" t="s">
        <v>42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</row>
    <row r="14" spans="1:20" ht="12.75">
      <c r="A14" s="80" t="s">
        <v>43</v>
      </c>
      <c r="B14" s="80"/>
      <c r="C14" s="80"/>
      <c r="D14" s="81"/>
      <c r="E14" s="14">
        <v>-362656.33</v>
      </c>
      <c r="F14" s="49"/>
      <c r="G14" s="31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3"/>
    </row>
    <row r="15" spans="1:20" ht="12.75">
      <c r="A15" s="34"/>
      <c r="B15" s="94" t="s">
        <v>54</v>
      </c>
      <c r="C15" s="94"/>
      <c r="D15" s="35" t="s">
        <v>41</v>
      </c>
      <c r="E15" s="36" t="s">
        <v>19</v>
      </c>
      <c r="F15" s="49"/>
      <c r="G15" s="31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3"/>
    </row>
    <row r="16" spans="1:20" ht="12.75">
      <c r="A16" s="37" t="s">
        <v>44</v>
      </c>
      <c r="B16" s="84">
        <v>107450.17</v>
      </c>
      <c r="C16" s="95"/>
      <c r="D16" s="38">
        <v>83571.67000000001</v>
      </c>
      <c r="E16" s="39"/>
      <c r="F16" s="40">
        <f>E11*F8</f>
        <v>6900.96</v>
      </c>
      <c r="G16" s="40">
        <v>7591.06</v>
      </c>
      <c r="H16" s="41">
        <f>E11*H8</f>
        <v>9201.28</v>
      </c>
      <c r="I16" s="40">
        <v>1680</v>
      </c>
      <c r="J16" s="40">
        <v>8683.71</v>
      </c>
      <c r="K16" s="40">
        <v>0</v>
      </c>
      <c r="L16" s="40">
        <v>6728.44</v>
      </c>
      <c r="M16" s="40">
        <f>E11*M8</f>
        <v>12651.760000000002</v>
      </c>
      <c r="N16" s="40">
        <f>14881.53+12340.5+28194.6</f>
        <v>55416.63</v>
      </c>
      <c r="O16" s="40">
        <v>1900</v>
      </c>
      <c r="P16" s="12">
        <v>0</v>
      </c>
      <c r="Q16" s="12">
        <v>0</v>
      </c>
      <c r="R16" s="40">
        <v>5750.8</v>
      </c>
      <c r="S16" s="40">
        <v>0</v>
      </c>
      <c r="T16" s="42">
        <f aca="true" t="shared" si="0" ref="T16:T22">SUM(F16:S16)</f>
        <v>116504.64</v>
      </c>
    </row>
    <row r="17" spans="1:20" ht="12.75">
      <c r="A17" s="37" t="s">
        <v>45</v>
      </c>
      <c r="B17" s="84">
        <v>140529.31</v>
      </c>
      <c r="C17" s="85"/>
      <c r="D17" s="38">
        <v>115493.14000000001</v>
      </c>
      <c r="E17" s="39"/>
      <c r="F17" s="40">
        <v>6900.96</v>
      </c>
      <c r="G17" s="40">
        <v>7591.06</v>
      </c>
      <c r="H17" s="41">
        <v>9201.28</v>
      </c>
      <c r="I17" s="40">
        <v>1680</v>
      </c>
      <c r="J17" s="40">
        <v>8683.71</v>
      </c>
      <c r="K17" s="40"/>
      <c r="L17" s="40">
        <v>6728.44</v>
      </c>
      <c r="M17" s="40">
        <v>12651.760000000002</v>
      </c>
      <c r="N17" s="40">
        <f>6579.08+23885.66+8945.78</f>
        <v>39410.52</v>
      </c>
      <c r="O17" s="40">
        <v>0</v>
      </c>
      <c r="P17" s="12">
        <f>4346+784+8468</f>
        <v>13598</v>
      </c>
      <c r="Q17" s="12">
        <v>0</v>
      </c>
      <c r="R17" s="40">
        <v>5750.8</v>
      </c>
      <c r="S17" s="40"/>
      <c r="T17" s="42">
        <f t="shared" si="0"/>
        <v>112196.53000000001</v>
      </c>
    </row>
    <row r="18" spans="1:20" ht="12.75">
      <c r="A18" s="37" t="s">
        <v>2</v>
      </c>
      <c r="B18" s="84">
        <v>113139.36</v>
      </c>
      <c r="C18" s="85"/>
      <c r="D18" s="38">
        <f>54569.21+64145.28</f>
        <v>118714.48999999999</v>
      </c>
      <c r="E18" s="39"/>
      <c r="F18" s="40">
        <v>6900.96</v>
      </c>
      <c r="G18" s="40">
        <v>7591.06</v>
      </c>
      <c r="H18" s="41">
        <v>9201.28</v>
      </c>
      <c r="I18" s="40">
        <v>1680</v>
      </c>
      <c r="J18" s="40">
        <v>8683.71</v>
      </c>
      <c r="K18" s="40"/>
      <c r="L18" s="40">
        <v>6728.44</v>
      </c>
      <c r="M18" s="40">
        <v>12651.760000000002</v>
      </c>
      <c r="N18" s="40">
        <f>17160.34+3314.62+6196.23</f>
        <v>26671.19</v>
      </c>
      <c r="O18" s="40">
        <v>0</v>
      </c>
      <c r="P18" s="12">
        <f>1216+1718</f>
        <v>2934</v>
      </c>
      <c r="Q18" s="12">
        <v>0</v>
      </c>
      <c r="R18" s="40">
        <v>5750.8</v>
      </c>
      <c r="S18" s="40"/>
      <c r="T18" s="42">
        <f t="shared" si="0"/>
        <v>88793.20000000001</v>
      </c>
    </row>
    <row r="19" spans="1:20" ht="12.75">
      <c r="A19" s="37" t="s">
        <v>46</v>
      </c>
      <c r="B19" s="84">
        <v>111942.11</v>
      </c>
      <c r="C19" s="85"/>
      <c r="D19" s="38">
        <v>117928.52</v>
      </c>
      <c r="E19" s="39"/>
      <c r="F19" s="40">
        <v>6900.96</v>
      </c>
      <c r="G19" s="40">
        <v>7591.06</v>
      </c>
      <c r="H19" s="41">
        <v>9201.28</v>
      </c>
      <c r="I19" s="40">
        <v>0</v>
      </c>
      <c r="J19" s="40">
        <v>8683.71</v>
      </c>
      <c r="K19" s="40"/>
      <c r="L19" s="40">
        <v>6728.44</v>
      </c>
      <c r="M19" s="40">
        <v>12651.760000000002</v>
      </c>
      <c r="N19" s="40">
        <f>2259.26+4849.6+21818.48</f>
        <v>28927.34</v>
      </c>
      <c r="O19" s="40">
        <v>1000</v>
      </c>
      <c r="P19" s="12">
        <v>0</v>
      </c>
      <c r="Q19" s="12">
        <v>0</v>
      </c>
      <c r="R19" s="40">
        <v>5750.8</v>
      </c>
      <c r="S19" s="40"/>
      <c r="T19" s="42">
        <f t="shared" si="0"/>
        <v>87435.35</v>
      </c>
    </row>
    <row r="20" spans="1:20" ht="12.75">
      <c r="A20" s="37" t="s">
        <v>6</v>
      </c>
      <c r="B20" s="84">
        <v>94843.01</v>
      </c>
      <c r="C20" s="85"/>
      <c r="D20" s="38">
        <v>87524.71</v>
      </c>
      <c r="E20" s="39"/>
      <c r="F20" s="40">
        <v>6900.96</v>
      </c>
      <c r="G20" s="40">
        <v>7591.06</v>
      </c>
      <c r="H20" s="41">
        <v>9201.28</v>
      </c>
      <c r="I20" s="40">
        <v>0</v>
      </c>
      <c r="J20" s="40">
        <v>8683.71</v>
      </c>
      <c r="K20" s="40"/>
      <c r="L20" s="40">
        <v>6728.44</v>
      </c>
      <c r="M20" s="40">
        <v>12651.760000000002</v>
      </c>
      <c r="N20" s="40">
        <f>8838.49+11338.2+1260.03</f>
        <v>21436.72</v>
      </c>
      <c r="O20" s="40">
        <v>7841</v>
      </c>
      <c r="P20" s="12">
        <v>1133</v>
      </c>
      <c r="Q20" s="12">
        <v>0</v>
      </c>
      <c r="R20" s="40">
        <v>5750.8</v>
      </c>
      <c r="S20" s="40"/>
      <c r="T20" s="42">
        <f t="shared" si="0"/>
        <v>87918.73000000001</v>
      </c>
    </row>
    <row r="21" spans="1:20" ht="12.75">
      <c r="A21" s="37" t="s">
        <v>7</v>
      </c>
      <c r="B21" s="84">
        <v>106698.38</v>
      </c>
      <c r="C21" s="85"/>
      <c r="D21" s="38">
        <v>83715.5</v>
      </c>
      <c r="E21" s="39"/>
      <c r="F21" s="40">
        <v>6900.96</v>
      </c>
      <c r="G21" s="40">
        <v>7591.06</v>
      </c>
      <c r="H21" s="41">
        <v>9201.28</v>
      </c>
      <c r="I21" s="40">
        <v>0</v>
      </c>
      <c r="J21" s="40">
        <v>8683.71</v>
      </c>
      <c r="K21" s="40"/>
      <c r="L21" s="40">
        <v>6728.44</v>
      </c>
      <c r="M21" s="40">
        <v>12651.760000000002</v>
      </c>
      <c r="N21" s="40">
        <f>381.08+9153.62+4073.99</f>
        <v>13608.69</v>
      </c>
      <c r="O21" s="40">
        <v>7841</v>
      </c>
      <c r="P21" s="12">
        <v>0</v>
      </c>
      <c r="Q21" s="12">
        <v>0</v>
      </c>
      <c r="R21" s="40">
        <v>5750.8</v>
      </c>
      <c r="S21" s="40"/>
      <c r="T21" s="42">
        <f t="shared" si="0"/>
        <v>78957.70000000001</v>
      </c>
    </row>
    <row r="22" spans="1:21" ht="12.75">
      <c r="A22" s="37" t="s">
        <v>10</v>
      </c>
      <c r="B22" s="84">
        <v>99031.64</v>
      </c>
      <c r="C22" s="85"/>
      <c r="D22" s="38">
        <v>117998.72</v>
      </c>
      <c r="E22" s="39"/>
      <c r="F22" s="40">
        <v>6900.96</v>
      </c>
      <c r="G22" s="40">
        <v>7591.06</v>
      </c>
      <c r="H22" s="41">
        <v>9201.28</v>
      </c>
      <c r="I22" s="40">
        <v>0</v>
      </c>
      <c r="J22" s="40">
        <v>8683.71</v>
      </c>
      <c r="K22" s="40"/>
      <c r="L22" s="40">
        <v>0</v>
      </c>
      <c r="M22" s="40">
        <v>12651.760000000002</v>
      </c>
      <c r="N22" s="40">
        <f>7620.87+707.72+10972.22</f>
        <v>19300.809999999998</v>
      </c>
      <c r="O22" s="40">
        <v>1500</v>
      </c>
      <c r="P22" s="12">
        <f>26593+348+1133</f>
        <v>28074</v>
      </c>
      <c r="Q22" s="12">
        <v>0</v>
      </c>
      <c r="R22" s="40">
        <v>5750.8</v>
      </c>
      <c r="S22" s="40"/>
      <c r="T22" s="42">
        <f t="shared" si="0"/>
        <v>99654.38</v>
      </c>
      <c r="U22" s="3"/>
    </row>
    <row r="23" spans="1:20" ht="12.75">
      <c r="A23" s="37" t="s">
        <v>11</v>
      </c>
      <c r="B23" s="84"/>
      <c r="C23" s="85"/>
      <c r="D23" s="38"/>
      <c r="E23" s="39"/>
      <c r="F23" s="40"/>
      <c r="G23" s="40"/>
      <c r="H23" s="41"/>
      <c r="I23" s="40"/>
      <c r="J23" s="40"/>
      <c r="K23" s="40"/>
      <c r="L23" s="40"/>
      <c r="M23" s="40"/>
      <c r="N23" s="40"/>
      <c r="O23" s="40"/>
      <c r="P23" s="12"/>
      <c r="Q23" s="12"/>
      <c r="R23" s="40"/>
      <c r="S23" s="40"/>
      <c r="T23" s="42"/>
    </row>
    <row r="24" spans="1:20" ht="12.75">
      <c r="A24" s="37" t="s">
        <v>47</v>
      </c>
      <c r="B24" s="84"/>
      <c r="C24" s="85"/>
      <c r="D24" s="38"/>
      <c r="E24" s="39"/>
      <c r="F24" s="40"/>
      <c r="G24" s="40"/>
      <c r="H24" s="41"/>
      <c r="I24" s="40"/>
      <c r="J24" s="40"/>
      <c r="K24" s="40"/>
      <c r="L24" s="40"/>
      <c r="M24" s="40"/>
      <c r="N24" s="40"/>
      <c r="O24" s="40"/>
      <c r="P24" s="12"/>
      <c r="Q24" s="12"/>
      <c r="R24" s="40"/>
      <c r="S24" s="40"/>
      <c r="T24" s="42"/>
    </row>
    <row r="25" spans="1:20" ht="12.75">
      <c r="A25" s="37" t="s">
        <v>48</v>
      </c>
      <c r="B25" s="84"/>
      <c r="C25" s="85"/>
      <c r="D25" s="38"/>
      <c r="E25" s="39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12"/>
      <c r="Q25" s="12"/>
      <c r="R25" s="40"/>
      <c r="S25" s="40"/>
      <c r="T25" s="42"/>
    </row>
    <row r="26" spans="1:20" ht="12.75">
      <c r="A26" s="37" t="s">
        <v>49</v>
      </c>
      <c r="B26" s="84"/>
      <c r="C26" s="85"/>
      <c r="D26" s="38"/>
      <c r="E26" s="39"/>
      <c r="F26" s="40"/>
      <c r="G26" s="40"/>
      <c r="H26" s="41"/>
      <c r="I26" s="40"/>
      <c r="J26" s="40"/>
      <c r="K26" s="40"/>
      <c r="L26" s="40"/>
      <c r="M26" s="40"/>
      <c r="N26" s="40"/>
      <c r="O26" s="40"/>
      <c r="P26" s="12"/>
      <c r="Q26" s="12"/>
      <c r="R26" s="40"/>
      <c r="S26" s="40"/>
      <c r="T26" s="42"/>
    </row>
    <row r="27" spans="1:20" ht="12.75">
      <c r="A27" s="37" t="s">
        <v>50</v>
      </c>
      <c r="B27" s="84"/>
      <c r="C27" s="85"/>
      <c r="D27" s="38"/>
      <c r="E27" s="39"/>
      <c r="F27" s="40"/>
      <c r="G27" s="40"/>
      <c r="H27" s="41"/>
      <c r="I27" s="40"/>
      <c r="J27" s="40"/>
      <c r="K27" s="40"/>
      <c r="L27" s="40"/>
      <c r="M27" s="40"/>
      <c r="N27" s="40"/>
      <c r="O27" s="40"/>
      <c r="P27" s="12"/>
      <c r="Q27" s="12"/>
      <c r="R27" s="40"/>
      <c r="S27" s="40"/>
      <c r="T27" s="42"/>
    </row>
    <row r="28" spans="1:20" ht="36">
      <c r="A28" s="43" t="s">
        <v>51</v>
      </c>
      <c r="B28" s="84">
        <v>0</v>
      </c>
      <c r="C28" s="85"/>
      <c r="D28" s="38">
        <f>1800+1800</f>
        <v>3600</v>
      </c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2"/>
      <c r="Q28" s="12"/>
      <c r="R28" s="40"/>
      <c r="S28" s="40"/>
      <c r="T28" s="42"/>
    </row>
    <row r="29" spans="1:20" ht="36">
      <c r="A29" s="43" t="s">
        <v>60</v>
      </c>
      <c r="B29" s="84">
        <v>0</v>
      </c>
      <c r="C29" s="85"/>
      <c r="D29" s="38">
        <v>0</v>
      </c>
      <c r="E29" s="4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12"/>
      <c r="Q29" s="12"/>
      <c r="R29" s="40"/>
      <c r="S29" s="40"/>
      <c r="T29" s="42"/>
    </row>
    <row r="30" spans="1:20" ht="12.75">
      <c r="A30" s="45" t="s">
        <v>5</v>
      </c>
      <c r="B30" s="82">
        <f>SUM(B16:B29)</f>
        <v>773633.98</v>
      </c>
      <c r="C30" s="83"/>
      <c r="D30" s="11">
        <f>SUM(D16:D29)</f>
        <v>728546.75</v>
      </c>
      <c r="E30" s="46"/>
      <c r="F30" s="46">
        <f>SUM(F16:F29)</f>
        <v>48306.72</v>
      </c>
      <c r="G30" s="46">
        <f>SUM(G16:G29)</f>
        <v>53137.42</v>
      </c>
      <c r="H30" s="46">
        <f>SUM(H16:H29)</f>
        <v>64408.96</v>
      </c>
      <c r="I30" s="46">
        <f>SUM(I16:I29)</f>
        <v>5040</v>
      </c>
      <c r="J30" s="46">
        <f>SUM(J16:J29)</f>
        <v>60785.969999999994</v>
      </c>
      <c r="K30" s="46"/>
      <c r="L30" s="46">
        <f aca="true" t="shared" si="1" ref="L30:R30">SUM(L16:L29)</f>
        <v>40370.64</v>
      </c>
      <c r="M30" s="46">
        <f t="shared" si="1"/>
        <v>88562.32</v>
      </c>
      <c r="N30" s="46">
        <f t="shared" si="1"/>
        <v>204771.9</v>
      </c>
      <c r="O30" s="11">
        <f t="shared" si="1"/>
        <v>20082</v>
      </c>
      <c r="P30" s="11">
        <f t="shared" si="1"/>
        <v>45739</v>
      </c>
      <c r="Q30" s="11">
        <f t="shared" si="1"/>
        <v>0</v>
      </c>
      <c r="R30" s="46">
        <f t="shared" si="1"/>
        <v>40255.600000000006</v>
      </c>
      <c r="S30" s="46"/>
      <c r="T30" s="47">
        <f>SUM(T16:T29)</f>
        <v>671460.5299999999</v>
      </c>
    </row>
    <row r="31" spans="1:20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9" t="s">
        <v>17</v>
      </c>
      <c r="R31" s="59">
        <f>E14+D30-T30</f>
        <v>-305570.1099999999</v>
      </c>
      <c r="S31" s="59"/>
      <c r="T31" s="59"/>
    </row>
    <row r="33" spans="1:14" ht="12.75">
      <c r="A33" t="s">
        <v>9</v>
      </c>
      <c r="B33">
        <v>1900</v>
      </c>
      <c r="C33" t="s">
        <v>65</v>
      </c>
      <c r="G33" s="4" t="s">
        <v>9</v>
      </c>
      <c r="H33" s="4">
        <v>14881.53</v>
      </c>
      <c r="I33" s="4" t="s">
        <v>16</v>
      </c>
      <c r="J33" s="4">
        <v>12340.5</v>
      </c>
      <c r="K33" s="4"/>
      <c r="L33" s="4" t="s">
        <v>64</v>
      </c>
      <c r="M33" s="4">
        <v>28194.6</v>
      </c>
      <c r="N33" s="4" t="s">
        <v>66</v>
      </c>
    </row>
    <row r="34" spans="1:14" ht="12.75">
      <c r="A34" t="s">
        <v>3</v>
      </c>
      <c r="B34">
        <v>1000</v>
      </c>
      <c r="C34" t="s">
        <v>67</v>
      </c>
      <c r="G34" s="51" t="s">
        <v>1</v>
      </c>
      <c r="H34" s="51">
        <v>6579.08</v>
      </c>
      <c r="I34" s="51" t="s">
        <v>16</v>
      </c>
      <c r="J34" s="51">
        <v>8945.78</v>
      </c>
      <c r="K34" s="51"/>
      <c r="L34" s="51" t="s">
        <v>64</v>
      </c>
      <c r="M34" s="51">
        <v>23885.66</v>
      </c>
      <c r="N34" s="51" t="s">
        <v>66</v>
      </c>
    </row>
    <row r="35" spans="1:14" ht="12.75">
      <c r="A35" t="s">
        <v>6</v>
      </c>
      <c r="B35">
        <v>7841</v>
      </c>
      <c r="C35" t="s">
        <v>52</v>
      </c>
      <c r="G35" s="51" t="s">
        <v>2</v>
      </c>
      <c r="H35" s="51">
        <v>3314.62</v>
      </c>
      <c r="I35" s="51" t="s">
        <v>16</v>
      </c>
      <c r="J35" s="51">
        <v>6196.23</v>
      </c>
      <c r="K35" s="51"/>
      <c r="L35" s="51" t="s">
        <v>64</v>
      </c>
      <c r="M35" s="51">
        <v>17160.34</v>
      </c>
      <c r="N35" s="51" t="s">
        <v>66</v>
      </c>
    </row>
    <row r="36" spans="1:14" ht="12.75">
      <c r="A36" t="s">
        <v>7</v>
      </c>
      <c r="B36">
        <v>7841</v>
      </c>
      <c r="C36" t="s">
        <v>52</v>
      </c>
      <c r="G36" s="51" t="s">
        <v>3</v>
      </c>
      <c r="H36" s="51">
        <v>2259.26</v>
      </c>
      <c r="I36" s="51" t="s">
        <v>16</v>
      </c>
      <c r="J36" s="51">
        <v>4849.6</v>
      </c>
      <c r="K36" s="51"/>
      <c r="L36" s="51" t="s">
        <v>64</v>
      </c>
      <c r="M36" s="51">
        <v>21818.48</v>
      </c>
      <c r="N36" s="51" t="s">
        <v>66</v>
      </c>
    </row>
    <row r="37" spans="1:14" ht="12.75">
      <c r="A37" t="s">
        <v>10</v>
      </c>
      <c r="B37">
        <v>1500</v>
      </c>
      <c r="C37" t="s">
        <v>68</v>
      </c>
      <c r="G37" s="51" t="s">
        <v>6</v>
      </c>
      <c r="H37" s="51">
        <v>8838.49</v>
      </c>
      <c r="I37" s="51" t="s">
        <v>16</v>
      </c>
      <c r="J37" s="51">
        <v>1260.03</v>
      </c>
      <c r="K37" s="51"/>
      <c r="L37" s="51" t="s">
        <v>64</v>
      </c>
      <c r="M37" s="51">
        <v>11338.2</v>
      </c>
      <c r="N37" s="51" t="s">
        <v>66</v>
      </c>
    </row>
    <row r="38" spans="7:14" ht="12.75">
      <c r="G38" s="51" t="s">
        <v>7</v>
      </c>
      <c r="H38" s="51">
        <v>381.08</v>
      </c>
      <c r="I38" s="51" t="s">
        <v>16</v>
      </c>
      <c r="J38" s="51">
        <v>9153.62</v>
      </c>
      <c r="K38" s="51"/>
      <c r="L38" s="51" t="s">
        <v>64</v>
      </c>
      <c r="M38" s="51">
        <v>4073.99</v>
      </c>
      <c r="N38" s="51" t="s">
        <v>66</v>
      </c>
    </row>
    <row r="39" spans="7:14" ht="12.75">
      <c r="G39" s="51" t="s">
        <v>10</v>
      </c>
      <c r="H39" s="51">
        <v>707.72</v>
      </c>
      <c r="I39" s="51" t="s">
        <v>16</v>
      </c>
      <c r="J39" s="51">
        <v>10972.22</v>
      </c>
      <c r="K39" s="51"/>
      <c r="L39" s="51" t="s">
        <v>64</v>
      </c>
      <c r="M39" s="51">
        <v>7620.87</v>
      </c>
      <c r="N39" s="51" t="s">
        <v>66</v>
      </c>
    </row>
  </sheetData>
  <sheetProtection/>
  <mergeCells count="5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T4:T6"/>
    <mergeCell ref="L5:L6"/>
    <mergeCell ref="M5:M6"/>
    <mergeCell ref="N5:O5"/>
    <mergeCell ref="F13:T13"/>
    <mergeCell ref="A14:D14"/>
    <mergeCell ref="B15:C15"/>
    <mergeCell ref="B16:C16"/>
    <mergeCell ref="B8:D8"/>
    <mergeCell ref="B9:D9"/>
    <mergeCell ref="A11:D11"/>
    <mergeCell ref="F11:O11"/>
    <mergeCell ref="P11:Q11"/>
    <mergeCell ref="B18:C18"/>
    <mergeCell ref="B19:C19"/>
    <mergeCell ref="B20:C20"/>
    <mergeCell ref="B21:C21"/>
    <mergeCell ref="B29:C29"/>
    <mergeCell ref="A12:E12"/>
    <mergeCell ref="A13:E13"/>
    <mergeCell ref="B22:C22"/>
    <mergeCell ref="B30:C30"/>
    <mergeCell ref="R31:T31"/>
    <mergeCell ref="B10:D10"/>
    <mergeCell ref="B23:C23"/>
    <mergeCell ref="B24:C24"/>
    <mergeCell ref="B25:C25"/>
    <mergeCell ref="B26:C26"/>
    <mergeCell ref="B27:C27"/>
    <mergeCell ref="B28:C28"/>
    <mergeCell ref="B17:C17"/>
  </mergeCells>
  <printOptions/>
  <pageMargins left="0.14583333333333334" right="0.052083333333333336" top="0.03125" bottom="0.10416666666666667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J17"/>
  <sheetViews>
    <sheetView zoomScalePageLayoutView="0" workbookViewId="0" topLeftCell="A1">
      <selection activeCell="F25" sqref="F25"/>
    </sheetView>
  </sheetViews>
  <sheetFormatPr defaultColWidth="9.00390625" defaultRowHeight="12.75"/>
  <sheetData>
    <row r="2" spans="1:10" ht="12.75">
      <c r="A2" s="120" t="s">
        <v>63</v>
      </c>
      <c r="B2" s="120"/>
      <c r="C2" s="120"/>
      <c r="D2" s="120"/>
      <c r="E2" s="120"/>
      <c r="F2" s="120"/>
      <c r="G2" s="120"/>
      <c r="H2" s="120"/>
      <c r="I2" s="120"/>
      <c r="J2" s="52"/>
    </row>
    <row r="3" spans="1:9" ht="12.75">
      <c r="A3" s="57"/>
      <c r="B3" s="57"/>
      <c r="C3" s="57"/>
      <c r="D3" s="55" t="s">
        <v>18</v>
      </c>
      <c r="E3" s="55"/>
      <c r="F3" s="55"/>
      <c r="G3" s="56" t="s">
        <v>53</v>
      </c>
      <c r="H3" s="56"/>
      <c r="I3" s="56"/>
    </row>
    <row r="4" spans="1:9" ht="12.75">
      <c r="A4" s="58"/>
      <c r="B4" s="58"/>
      <c r="C4" s="58"/>
      <c r="D4" s="15" t="s">
        <v>54</v>
      </c>
      <c r="E4" s="16" t="s">
        <v>41</v>
      </c>
      <c r="F4" s="16" t="s">
        <v>19</v>
      </c>
      <c r="G4" s="17" t="s">
        <v>54</v>
      </c>
      <c r="H4" s="17" t="s">
        <v>41</v>
      </c>
      <c r="I4" s="17" t="s">
        <v>19</v>
      </c>
    </row>
    <row r="5" spans="1:9" ht="12.75">
      <c r="A5" s="57" t="s">
        <v>9</v>
      </c>
      <c r="B5" s="57"/>
      <c r="C5" s="57"/>
      <c r="D5" s="15">
        <v>0</v>
      </c>
      <c r="E5" s="16">
        <v>1278.55</v>
      </c>
      <c r="F5" s="16">
        <f aca="true" t="shared" si="0" ref="F5:F11">D5-E5</f>
        <v>-1278.55</v>
      </c>
      <c r="G5" s="17">
        <v>0</v>
      </c>
      <c r="H5" s="17">
        <v>819.9300000000002</v>
      </c>
      <c r="I5" s="17">
        <f aca="true" t="shared" si="1" ref="I5:I11">G5-H5</f>
        <v>-819.9300000000002</v>
      </c>
    </row>
    <row r="6" spans="1:9" ht="12.75">
      <c r="A6" s="53" t="s">
        <v>1</v>
      </c>
      <c r="B6" s="58"/>
      <c r="C6" s="54"/>
      <c r="D6" s="15">
        <v>0</v>
      </c>
      <c r="E6" s="16">
        <v>978.8500000000001</v>
      </c>
      <c r="F6" s="16">
        <f t="shared" si="0"/>
        <v>-978.8500000000001</v>
      </c>
      <c r="G6" s="17">
        <v>0</v>
      </c>
      <c r="H6" s="17">
        <v>1422.0099999999998</v>
      </c>
      <c r="I6" s="17">
        <f t="shared" si="1"/>
        <v>-1422.0099999999998</v>
      </c>
    </row>
    <row r="7" spans="1:9" ht="12.75">
      <c r="A7" s="116" t="s">
        <v>2</v>
      </c>
      <c r="B7" s="57"/>
      <c r="C7" s="57"/>
      <c r="D7" s="18">
        <v>0</v>
      </c>
      <c r="E7" s="18">
        <v>529.42</v>
      </c>
      <c r="F7" s="16">
        <f t="shared" si="0"/>
        <v>-529.42</v>
      </c>
      <c r="G7" s="19">
        <v>0</v>
      </c>
      <c r="H7" s="19">
        <v>460.32000000000005</v>
      </c>
      <c r="I7" s="17">
        <f t="shared" si="1"/>
        <v>-460.32000000000005</v>
      </c>
    </row>
    <row r="8" spans="1:9" ht="12.75">
      <c r="A8" s="117" t="s">
        <v>3</v>
      </c>
      <c r="B8" s="118"/>
      <c r="C8" s="119"/>
      <c r="D8" s="18">
        <v>0</v>
      </c>
      <c r="E8" s="18">
        <v>161.73000000000002</v>
      </c>
      <c r="F8" s="16">
        <f t="shared" si="0"/>
        <v>-161.73000000000002</v>
      </c>
      <c r="G8" s="19">
        <v>0</v>
      </c>
      <c r="H8" s="19">
        <v>166.54</v>
      </c>
      <c r="I8" s="17">
        <f t="shared" si="1"/>
        <v>-166.54</v>
      </c>
    </row>
    <row r="9" spans="1:9" ht="12.75">
      <c r="A9" s="117" t="s">
        <v>6</v>
      </c>
      <c r="B9" s="118"/>
      <c r="C9" s="119"/>
      <c r="D9" s="18">
        <v>0</v>
      </c>
      <c r="E9" s="18">
        <v>1730.75</v>
      </c>
      <c r="F9" s="16">
        <f t="shared" si="0"/>
        <v>-1730.75</v>
      </c>
      <c r="G9" s="19">
        <v>0</v>
      </c>
      <c r="H9" s="19">
        <v>874.22</v>
      </c>
      <c r="I9" s="17">
        <f t="shared" si="1"/>
        <v>-874.22</v>
      </c>
    </row>
    <row r="10" spans="1:9" ht="12.75">
      <c r="A10" s="117" t="s">
        <v>7</v>
      </c>
      <c r="B10" s="118"/>
      <c r="C10" s="119"/>
      <c r="D10" s="18">
        <v>0</v>
      </c>
      <c r="E10" s="18">
        <v>3.81</v>
      </c>
      <c r="F10" s="16">
        <f t="shared" si="0"/>
        <v>-3.81</v>
      </c>
      <c r="G10" s="19">
        <v>0</v>
      </c>
      <c r="H10" s="19">
        <v>3.24</v>
      </c>
      <c r="I10" s="17">
        <f t="shared" si="1"/>
        <v>-3.24</v>
      </c>
    </row>
    <row r="11" spans="1:9" ht="12.75">
      <c r="A11" s="117" t="s">
        <v>10</v>
      </c>
      <c r="B11" s="118"/>
      <c r="C11" s="119"/>
      <c r="D11" s="18">
        <v>0</v>
      </c>
      <c r="E11" s="18">
        <v>2858.1499999999996</v>
      </c>
      <c r="F11" s="16">
        <f t="shared" si="0"/>
        <v>-2858.1499999999996</v>
      </c>
      <c r="G11" s="19">
        <v>0</v>
      </c>
      <c r="H11" s="19">
        <v>1316.3700000000001</v>
      </c>
      <c r="I11" s="17">
        <f t="shared" si="1"/>
        <v>-1316.3700000000001</v>
      </c>
    </row>
    <row r="12" spans="1:9" ht="12.75">
      <c r="A12" s="117" t="s">
        <v>11</v>
      </c>
      <c r="B12" s="118"/>
      <c r="C12" s="119"/>
      <c r="D12" s="18"/>
      <c r="E12" s="18"/>
      <c r="F12" s="16"/>
      <c r="G12" s="19"/>
      <c r="H12" s="19"/>
      <c r="I12" s="17"/>
    </row>
    <row r="13" spans="1:9" ht="12.75">
      <c r="A13" s="117" t="s">
        <v>12</v>
      </c>
      <c r="B13" s="118"/>
      <c r="C13" s="119"/>
      <c r="D13" s="18"/>
      <c r="E13" s="18"/>
      <c r="F13" s="16"/>
      <c r="G13" s="19"/>
      <c r="H13" s="19"/>
      <c r="I13" s="17"/>
    </row>
    <row r="14" spans="1:9" ht="12.75">
      <c r="A14" s="117" t="s">
        <v>13</v>
      </c>
      <c r="B14" s="118"/>
      <c r="C14" s="119"/>
      <c r="D14" s="18"/>
      <c r="E14" s="18"/>
      <c r="F14" s="18"/>
      <c r="G14" s="19"/>
      <c r="H14" s="19"/>
      <c r="I14" s="19"/>
    </row>
    <row r="15" spans="1:9" ht="12.75">
      <c r="A15" s="117" t="s">
        <v>14</v>
      </c>
      <c r="B15" s="118"/>
      <c r="C15" s="119"/>
      <c r="D15" s="18"/>
      <c r="E15" s="18"/>
      <c r="F15" s="18"/>
      <c r="G15" s="19"/>
      <c r="H15" s="19"/>
      <c r="I15" s="19"/>
    </row>
    <row r="16" spans="1:9" ht="12.75">
      <c r="A16" s="117" t="s">
        <v>15</v>
      </c>
      <c r="B16" s="118"/>
      <c r="C16" s="119"/>
      <c r="D16" s="18"/>
      <c r="E16" s="18"/>
      <c r="F16" s="18"/>
      <c r="G16" s="19"/>
      <c r="H16" s="19"/>
      <c r="I16" s="19"/>
    </row>
    <row r="17" spans="1:9" ht="12.75">
      <c r="A17" s="116" t="s">
        <v>5</v>
      </c>
      <c r="B17" s="57"/>
      <c r="C17" s="57"/>
      <c r="D17" s="20">
        <f aca="true" t="shared" si="2" ref="D17:I17">SUM(D5:D16)</f>
        <v>0</v>
      </c>
      <c r="E17" s="20">
        <f t="shared" si="2"/>
        <v>7541.26</v>
      </c>
      <c r="F17" s="20">
        <f t="shared" si="2"/>
        <v>-7541.26</v>
      </c>
      <c r="G17" s="20">
        <f t="shared" si="2"/>
        <v>0</v>
      </c>
      <c r="H17" s="20">
        <f t="shared" si="2"/>
        <v>5062.63</v>
      </c>
      <c r="I17" s="20">
        <f t="shared" si="2"/>
        <v>-5062.63</v>
      </c>
    </row>
  </sheetData>
  <sheetProtection/>
  <mergeCells count="18">
    <mergeCell ref="A3:C3"/>
    <mergeCell ref="D3:F3"/>
    <mergeCell ref="G3:I3"/>
    <mergeCell ref="A4:C4"/>
    <mergeCell ref="A5:C5"/>
    <mergeCell ref="A2:I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2018-09-04T04:30:19Z</cp:lastPrinted>
  <dcterms:created xsi:type="dcterms:W3CDTF">2007-02-04T12:22:59Z</dcterms:created>
  <dcterms:modified xsi:type="dcterms:W3CDTF">2018-09-05T10:38:48Z</dcterms:modified>
  <cp:category/>
  <cp:version/>
  <cp:contentType/>
  <cp:contentStatus/>
</cp:coreProperties>
</file>