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2225" windowHeight="4695" activeTab="0"/>
  </bookViews>
  <sheets>
    <sheet name="2018" sheetId="1" r:id="rId1"/>
  </sheets>
  <definedNames>
    <definedName name="_xlnm.Print_Area" localSheetId="0">'2018'!$D$31:$T$41</definedName>
  </definedNames>
  <calcPr fullCalcOnLoad="1"/>
</workbook>
</file>

<file path=xl/comments1.xml><?xml version="1.0" encoding="utf-8"?>
<comments xmlns="http://schemas.openxmlformats.org/spreadsheetml/2006/main">
  <authors>
    <author>den</author>
    <author>User</author>
  </authors>
  <commentList>
    <comment ref="O18" authorId="0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200р-замок навесной 2шт</t>
        </r>
      </text>
    </comment>
    <comment ref="O19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1950-доводчик электрический</t>
        </r>
      </text>
    </comment>
    <comment ref="O20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4230-краска и доски на лавочку
250-песок
3383-покос</t>
        </r>
      </text>
    </comment>
    <comment ref="O2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29000-поверка тепловычислителя</t>
        </r>
      </text>
    </comment>
  </commentList>
</comments>
</file>

<file path=xl/sharedStrings.xml><?xml version="1.0" encoding="utf-8"?>
<sst xmlns="http://schemas.openxmlformats.org/spreadsheetml/2006/main" count="111" uniqueCount="82">
  <si>
    <t>Содержание</t>
  </si>
  <si>
    <t>январь</t>
  </si>
  <si>
    <t>февраль</t>
  </si>
  <si>
    <t>март</t>
  </si>
  <si>
    <t>апрель</t>
  </si>
  <si>
    <t>ремонт</t>
  </si>
  <si>
    <t>итого</t>
  </si>
  <si>
    <t>май</t>
  </si>
  <si>
    <t>Наименование работ</t>
  </si>
  <si>
    <t>ИТОГО</t>
  </si>
  <si>
    <t>июнь</t>
  </si>
  <si>
    <t>июль</t>
  </si>
  <si>
    <t>август</t>
  </si>
  <si>
    <t>песок</t>
  </si>
  <si>
    <t>х/в</t>
  </si>
  <si>
    <t>ИТОГО:</t>
  </si>
  <si>
    <t>долг</t>
  </si>
  <si>
    <t>Итого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</si>
  <si>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</si>
  <si>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</si>
  <si>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</si>
  <si>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</si>
  <si>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</si>
  <si>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</si>
  <si>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</si>
  <si>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</si>
  <si>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</si>
  <si>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</si>
  <si>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</si>
  <si>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</si>
  <si>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</si>
  <si>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</si>
  <si>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</si>
  <si>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</si>
  <si>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</si>
  <si>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</si>
  <si>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</si>
  <si>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</si>
  <si>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</si>
  <si>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</si>
  <si>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</si>
  <si>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</si>
  <si>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</si>
  <si>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</si>
  <si>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</si>
  <si>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</si>
  <si>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</si>
  <si>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</si>
  <si>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</si>
  <si>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Прочие работы по содержанию общедомового имущества</t>
  </si>
  <si>
    <t>Дата выполнения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</si>
  <si>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</si>
  <si>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</si>
  <si>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</si>
  <si>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</si>
  <si>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</si>
  <si>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</si>
  <si>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</si>
  <si>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</si>
  <si>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</si>
  <si>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</si>
  <si>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</si>
  <si>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</si>
  <si>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</si>
  <si>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</si>
  <si>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покос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</si>
  <si>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</si>
  <si>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</si>
  <si>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</si>
  <si>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</si>
  <si>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2 полугодие</t>
  </si>
  <si>
    <t>по мере необходи-мости</t>
  </si>
  <si>
    <t>г/в</t>
  </si>
  <si>
    <t>Непредвиденные затраты</t>
  </si>
  <si>
    <t>услуги сторонних организаций, разовые работы</t>
  </si>
  <si>
    <t>Информация о доходах и расходах по дому __Дзержинского 21/1__на 2018год.</t>
  </si>
  <si>
    <t>замок навесной</t>
  </si>
  <si>
    <t>эл-во</t>
  </si>
  <si>
    <t xml:space="preserve">Работы по содержанию земельного участка </t>
  </si>
  <si>
    <t>доводчик электрический</t>
  </si>
  <si>
    <t>краска и доски на лавочку</t>
  </si>
  <si>
    <t>поверка тепловычислителя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</si>
</sst>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0&quot;р.&quot;"/>
    <numFmt numFmtId="174" formatCode="[$-FC19]d\ mmmm\ yyyy\ &quot;г.&quot;"/>
    <numFmt numFmtId="175" formatCode="0.000"/>
    <numFmt numFmtId="176" formatCode="#,##0.000_р_."/>
    <numFmt numFmtId="177" formatCode="#,##0.0_р_."/>
    <numFmt numFmtId="178" formatCode="#,##0_р_."/>
    <numFmt numFmtId="179" formatCode="#,##0.0000_р_."/>
    <numFmt numFmtId="180" formatCode="#,##0.0000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&quot;р.&quot;"/>
  </numFmts>
  <fonts count="52">
    <font>
      <sz val="10"/>
      <name val="Arial Cyr"/>
      <family val="0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10" xfId="0" applyBorder="1" applyAlignment="1">
      <alignment/>
    </xf>
    <xf numFmtId="172" fontId="1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2" borderId="1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7" fillId="33" borderId="11" xfId="0" applyNumberFormat="1" applyFont="1" applyFill="1" applyBorder="1" applyAlignment="1">
      <alignment/>
    </xf>
    <xf numFmtId="2" fontId="7" fillId="0" borderId="13" xfId="0" applyNumberFormat="1" applyFont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17" fontId="5" fillId="34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5" fillId="12" borderId="10" xfId="0" applyNumberFormat="1" applyFont="1" applyFill="1" applyBorder="1" applyAlignment="1">
      <alignment horizontal="left" wrapText="1"/>
    </xf>
    <xf numFmtId="0" fontId="5" fillId="35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9" fillId="35" borderId="10" xfId="0" applyNumberFormat="1" applyFont="1" applyFill="1" applyBorder="1" applyAlignment="1">
      <alignment/>
    </xf>
    <xf numFmtId="4" fontId="10" fillId="35" borderId="10" xfId="0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vertical="top" wrapText="1"/>
    </xf>
    <xf numFmtId="2" fontId="7" fillId="0" borderId="13" xfId="0" applyNumberFormat="1" applyFont="1" applyFill="1" applyBorder="1" applyAlignment="1">
      <alignment horizontal="center" vertical="top" wrapText="1"/>
    </xf>
    <xf numFmtId="172" fontId="9" fillId="13" borderId="10" xfId="0" applyNumberFormat="1" applyFont="1" applyFill="1" applyBorder="1" applyAlignment="1">
      <alignment/>
    </xf>
    <xf numFmtId="0" fontId="0" fillId="0" borderId="16" xfId="0" applyBorder="1" applyAlignment="1">
      <alignment horizontal="center"/>
    </xf>
    <xf numFmtId="2" fontId="1" fillId="0" borderId="13" xfId="0" applyNumberFormat="1" applyFont="1" applyBorder="1" applyAlignment="1">
      <alignment vertical="top" textRotation="90" wrapText="1"/>
    </xf>
    <xf numFmtId="0" fontId="11" fillId="33" borderId="10" xfId="0" applyNumberFormat="1" applyFont="1" applyFill="1" applyBorder="1" applyAlignment="1">
      <alignment wrapText="1"/>
    </xf>
    <xf numFmtId="2" fontId="1" fillId="0" borderId="13" xfId="0" applyNumberFormat="1" applyFont="1" applyBorder="1" applyAlignment="1">
      <alignment horizontal="center" vertical="top"/>
    </xf>
    <xf numFmtId="2" fontId="1" fillId="33" borderId="13" xfId="0" applyNumberFormat="1" applyFont="1" applyFill="1" applyBorder="1" applyAlignment="1">
      <alignment horizontal="right" vertical="top" wrapText="1"/>
    </xf>
    <xf numFmtId="2" fontId="7" fillId="33" borderId="13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wrapText="1"/>
    </xf>
    <xf numFmtId="0" fontId="1" fillId="36" borderId="16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9" fillId="36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9" fillId="7" borderId="10" xfId="0" applyNumberFormat="1" applyFont="1" applyFill="1" applyBorder="1" applyAlignment="1">
      <alignment/>
    </xf>
    <xf numFmtId="172" fontId="1" fillId="35" borderId="1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42" fontId="0" fillId="0" borderId="0" xfId="0" applyNumberFormat="1" applyAlignment="1">
      <alignment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2" fontId="1" fillId="33" borderId="10" xfId="0" applyNumberFormat="1" applyFont="1" applyFill="1" applyBorder="1" applyAlignment="1">
      <alignment horizontal="right" vertical="top" wrapText="1"/>
    </xf>
    <xf numFmtId="2" fontId="7" fillId="33" borderId="10" xfId="0" applyNumberFormat="1" applyFont="1" applyFill="1" applyBorder="1" applyAlignment="1">
      <alignment horizontal="right" vertical="top" wrapText="1"/>
    </xf>
    <xf numFmtId="2" fontId="7" fillId="33" borderId="16" xfId="0" applyNumberFormat="1" applyFont="1" applyFill="1" applyBorder="1" applyAlignment="1">
      <alignment horizontal="right" vertical="top" wrapText="1"/>
    </xf>
    <xf numFmtId="4" fontId="9" fillId="33" borderId="10" xfId="0" applyNumberFormat="1" applyFont="1" applyFill="1" applyBorder="1" applyAlignment="1">
      <alignment/>
    </xf>
    <xf numFmtId="172" fontId="49" fillId="0" borderId="0" xfId="0" applyNumberFormat="1" applyFont="1" applyFill="1" applyBorder="1" applyAlignment="1">
      <alignment/>
    </xf>
    <xf numFmtId="42" fontId="9" fillId="0" borderId="0" xfId="0" applyNumberFormat="1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 horizontal="center"/>
    </xf>
    <xf numFmtId="2" fontId="0" fillId="13" borderId="15" xfId="0" applyNumberFormat="1" applyFont="1" applyFill="1" applyBorder="1" applyAlignment="1">
      <alignment horizontal="center" vertical="top" wrapText="1"/>
    </xf>
    <xf numFmtId="2" fontId="1" fillId="13" borderId="19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0" fontId="0" fillId="32" borderId="16" xfId="0" applyFill="1" applyBorder="1" applyAlignment="1">
      <alignment horizontal="center"/>
    </xf>
    <xf numFmtId="0" fontId="11" fillId="33" borderId="15" xfId="0" applyNumberFormat="1" applyFont="1" applyFill="1" applyBorder="1" applyAlignment="1">
      <alignment wrapText="1"/>
    </xf>
    <xf numFmtId="172" fontId="1" fillId="13" borderId="0" xfId="0" applyNumberFormat="1" applyFont="1" applyFill="1" applyBorder="1" applyAlignment="1">
      <alignment/>
    </xf>
    <xf numFmtId="172" fontId="8" fillId="13" borderId="0" xfId="0" applyNumberFormat="1" applyFont="1" applyFill="1" applyBorder="1" applyAlignment="1">
      <alignment/>
    </xf>
    <xf numFmtId="172" fontId="8" fillId="13" borderId="0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50" fillId="0" borderId="15" xfId="0" applyFont="1" applyBorder="1" applyAlignment="1">
      <alignment horizontal="center" wrapText="1"/>
    </xf>
    <xf numFmtId="0" fontId="50" fillId="0" borderId="19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50" fillId="0" borderId="15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32" borderId="15" xfId="0" applyFill="1" applyBorder="1" applyAlignment="1">
      <alignment horizontal="left" wrapText="1"/>
    </xf>
    <xf numFmtId="0" fontId="0" fillId="32" borderId="19" xfId="0" applyFill="1" applyBorder="1" applyAlignment="1">
      <alignment horizontal="left" wrapText="1"/>
    </xf>
    <xf numFmtId="0" fontId="0" fillId="32" borderId="16" xfId="0" applyFill="1" applyBorder="1" applyAlignment="1">
      <alignment horizontal="left" wrapText="1"/>
    </xf>
    <xf numFmtId="0" fontId="0" fillId="32" borderId="15" xfId="0" applyFill="1" applyBorder="1" applyAlignment="1">
      <alignment horizontal="center" wrapText="1"/>
    </xf>
    <xf numFmtId="0" fontId="0" fillId="32" borderId="19" xfId="0" applyFill="1" applyBorder="1" applyAlignment="1">
      <alignment horizontal="center" wrapText="1"/>
    </xf>
    <xf numFmtId="0" fontId="0" fillId="32" borderId="16" xfId="0" applyFill="1" applyBorder="1" applyAlignment="1">
      <alignment horizontal="center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9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center" vertical="top" wrapText="1"/>
    </xf>
    <xf numFmtId="2" fontId="7" fillId="0" borderId="16" xfId="0" applyNumberFormat="1" applyFont="1" applyBorder="1" applyAlignment="1">
      <alignment horizontal="center" vertical="top" wrapText="1"/>
    </xf>
    <xf numFmtId="0" fontId="0" fillId="7" borderId="15" xfId="0" applyFont="1" applyFill="1" applyBorder="1" applyAlignment="1">
      <alignment horizontal="center" wrapText="1"/>
    </xf>
    <xf numFmtId="0" fontId="0" fillId="7" borderId="19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left" wrapText="1"/>
    </xf>
    <xf numFmtId="2" fontId="7" fillId="0" borderId="17" xfId="0" applyNumberFormat="1" applyFont="1" applyBorder="1" applyAlignment="1">
      <alignment horizontal="left" wrapText="1"/>
    </xf>
    <xf numFmtId="2" fontId="7" fillId="0" borderId="22" xfId="0" applyNumberFormat="1" applyFont="1" applyBorder="1" applyAlignment="1">
      <alignment horizontal="left" wrapText="1"/>
    </xf>
    <xf numFmtId="2" fontId="7" fillId="0" borderId="18" xfId="0" applyNumberFormat="1" applyFont="1" applyBorder="1" applyAlignment="1">
      <alignment horizontal="left" wrapText="1"/>
    </xf>
    <xf numFmtId="2" fontId="7" fillId="0" borderId="12" xfId="0" applyNumberFormat="1" applyFont="1" applyBorder="1" applyAlignment="1">
      <alignment horizontal="left" textRotation="90" wrapText="1"/>
    </xf>
    <xf numFmtId="2" fontId="7" fillId="0" borderId="23" xfId="0" applyNumberFormat="1" applyFont="1" applyBorder="1" applyAlignment="1">
      <alignment horizontal="left" textRotation="90" wrapText="1"/>
    </xf>
    <xf numFmtId="2" fontId="7" fillId="0" borderId="13" xfId="0" applyNumberFormat="1" applyFont="1" applyBorder="1" applyAlignment="1">
      <alignment horizontal="left" textRotation="90" wrapText="1"/>
    </xf>
    <xf numFmtId="2" fontId="8" fillId="0" borderId="12" xfId="0" applyNumberFormat="1" applyFont="1" applyBorder="1" applyAlignment="1">
      <alignment horizontal="center" wrapText="1"/>
    </xf>
    <xf numFmtId="2" fontId="8" fillId="0" borderId="23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 textRotation="90" wrapText="1"/>
    </xf>
    <xf numFmtId="2" fontId="1" fillId="0" borderId="23" xfId="0" applyNumberFormat="1" applyFont="1" applyBorder="1" applyAlignment="1">
      <alignment horizontal="center" textRotation="90" wrapText="1"/>
    </xf>
    <xf numFmtId="2" fontId="1" fillId="0" borderId="13" xfId="0" applyNumberFormat="1" applyFont="1" applyBorder="1" applyAlignment="1">
      <alignment horizontal="center" textRotation="90" wrapText="1"/>
    </xf>
    <xf numFmtId="2" fontId="5" fillId="0" borderId="15" xfId="0" applyNumberFormat="1" applyFont="1" applyBorder="1" applyAlignment="1">
      <alignment horizontal="center" vertical="top"/>
    </xf>
    <xf numFmtId="2" fontId="5" fillId="0" borderId="19" xfId="0" applyNumberFormat="1" applyFont="1" applyBorder="1" applyAlignment="1">
      <alignment horizontal="center" vertical="top"/>
    </xf>
    <xf numFmtId="2" fontId="5" fillId="0" borderId="16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2" fontId="0" fillId="13" borderId="19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wrapText="1"/>
    </xf>
    <xf numFmtId="172" fontId="1" fillId="32" borderId="15" xfId="0" applyNumberFormat="1" applyFont="1" applyFill="1" applyBorder="1" applyAlignment="1">
      <alignment horizontal="center"/>
    </xf>
    <xf numFmtId="0" fontId="0" fillId="32" borderId="16" xfId="0" applyFill="1" applyBorder="1" applyAlignment="1">
      <alignment/>
    </xf>
    <xf numFmtId="172" fontId="1" fillId="32" borderId="16" xfId="0" applyNumberFormat="1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42" fontId="9" fillId="0" borderId="0" xfId="0" applyNumberFormat="1" applyFont="1" applyFill="1" applyBorder="1" applyAlignment="1">
      <alignment horizontal="center"/>
    </xf>
    <xf numFmtId="42" fontId="1" fillId="0" borderId="0" xfId="0" applyNumberFormat="1" applyFont="1" applyFill="1" applyBorder="1" applyAlignment="1">
      <alignment horizontal="center"/>
    </xf>
    <xf numFmtId="172" fontId="8" fillId="0" borderId="21" xfId="0" applyNumberFormat="1" applyFont="1" applyFill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172" fontId="9" fillId="35" borderId="15" xfId="0" applyNumberFormat="1" applyFont="1" applyFill="1" applyBorder="1" applyAlignment="1">
      <alignment horizontal="center"/>
    </xf>
    <xf numFmtId="172" fontId="9" fillId="35" borderId="16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W57"/>
  <sheetViews>
    <sheetView tabSelected="1" workbookViewId="0" topLeftCell="A10">
      <selection activeCell="O20" sqref="O20"/>
    </sheetView>
  </sheetViews>
  <sheetFormatPr defaultColWidth="9.00390625" defaultRowHeight="12.75"/>
  <cols>
    <col min="1" max="1" width="5.625" style="0" customWidth="1"/>
    <col min="2" max="2" width="5.375" style="0" customWidth="1"/>
    <col min="3" max="3" width="4.00390625" style="0" customWidth="1"/>
    <col min="5" max="5" width="8.25390625" style="0" customWidth="1"/>
    <col min="6" max="6" width="8.375" style="0" customWidth="1"/>
    <col min="7" max="7" width="9.125" style="0" customWidth="1"/>
    <col min="8" max="8" width="8.75390625" style="0" customWidth="1"/>
    <col min="9" max="9" width="9.75390625" style="0" customWidth="1"/>
    <col min="10" max="10" width="9.125" style="0" customWidth="1"/>
    <col min="11" max="12" width="9.125" style="0" hidden="1" customWidth="1"/>
    <col min="13" max="13" width="9.125" style="0" customWidth="1"/>
    <col min="15" max="15" width="8.625" style="0" customWidth="1"/>
    <col min="17" max="17" width="7.75390625" style="0" customWidth="1"/>
    <col min="19" max="19" width="9.00390625" style="0" hidden="1" customWidth="1"/>
    <col min="21" max="21" width="8.375" style="0" customWidth="1"/>
  </cols>
  <sheetData>
    <row r="1" spans="1:20" ht="15.75">
      <c r="A1" s="114" t="s">
        <v>75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1:20" ht="0.7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1:20" ht="12.75">
      <c r="A3" s="115"/>
      <c r="B3" s="129"/>
      <c r="C3" s="129"/>
      <c r="D3" s="129"/>
      <c r="E3" s="130"/>
      <c r="F3" s="75" t="s">
        <v>18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  <c r="S3" s="32"/>
      <c r="T3" s="1"/>
    </row>
    <row r="4" spans="1:20" ht="12.75">
      <c r="A4" s="6"/>
      <c r="B4" s="131" t="s">
        <v>19</v>
      </c>
      <c r="C4" s="132"/>
      <c r="D4" s="132"/>
      <c r="E4" s="133"/>
      <c r="F4" s="116" t="s">
        <v>0</v>
      </c>
      <c r="G4" s="117"/>
      <c r="H4" s="117"/>
      <c r="I4" s="117"/>
      <c r="J4" s="117"/>
      <c r="K4" s="117"/>
      <c r="L4" s="117"/>
      <c r="M4" s="117"/>
      <c r="N4" s="117"/>
      <c r="O4" s="117"/>
      <c r="P4" s="118" t="s">
        <v>20</v>
      </c>
      <c r="Q4" s="119"/>
      <c r="R4" s="122" t="s">
        <v>21</v>
      </c>
      <c r="S4" s="134" t="s">
        <v>73</v>
      </c>
      <c r="T4" s="125" t="s">
        <v>9</v>
      </c>
    </row>
    <row r="5" spans="1:20" ht="12.75">
      <c r="A5" s="7"/>
      <c r="B5" s="110" t="s">
        <v>22</v>
      </c>
      <c r="C5" s="110" t="s">
        <v>5</v>
      </c>
      <c r="D5" s="110" t="s">
        <v>67</v>
      </c>
      <c r="E5" s="112" t="s">
        <v>6</v>
      </c>
      <c r="F5" s="108" t="s">
        <v>23</v>
      </c>
      <c r="G5" s="108" t="s">
        <v>78</v>
      </c>
      <c r="H5" s="108" t="s">
        <v>24</v>
      </c>
      <c r="I5" s="108" t="s">
        <v>25</v>
      </c>
      <c r="J5" s="108" t="s">
        <v>26</v>
      </c>
      <c r="K5" s="108" t="s">
        <v>27</v>
      </c>
      <c r="L5" s="108" t="s">
        <v>28</v>
      </c>
      <c r="M5" s="108" t="s">
        <v>29</v>
      </c>
      <c r="N5" s="100" t="s">
        <v>30</v>
      </c>
      <c r="O5" s="102"/>
      <c r="P5" s="120"/>
      <c r="Q5" s="121"/>
      <c r="R5" s="123"/>
      <c r="S5" s="135"/>
      <c r="T5" s="126"/>
    </row>
    <row r="6" spans="1:20" ht="84">
      <c r="A6" s="9"/>
      <c r="B6" s="111"/>
      <c r="C6" s="111"/>
      <c r="D6" s="111"/>
      <c r="E6" s="113"/>
      <c r="F6" s="109"/>
      <c r="G6" s="109"/>
      <c r="H6" s="109"/>
      <c r="I6" s="109"/>
      <c r="J6" s="109"/>
      <c r="K6" s="109"/>
      <c r="L6" s="109"/>
      <c r="M6" s="109"/>
      <c r="N6" s="33" t="s">
        <v>68</v>
      </c>
      <c r="O6" s="33" t="s">
        <v>74</v>
      </c>
      <c r="P6" s="8" t="s">
        <v>31</v>
      </c>
      <c r="Q6" s="8" t="s">
        <v>32</v>
      </c>
      <c r="R6" s="124"/>
      <c r="S6" s="136"/>
      <c r="T6" s="127"/>
    </row>
    <row r="7" spans="1:20" ht="14.25">
      <c r="A7" s="34">
        <v>2016</v>
      </c>
      <c r="B7" s="35">
        <v>11</v>
      </c>
      <c r="C7" s="35">
        <v>2.5</v>
      </c>
      <c r="D7" s="35">
        <v>1.5</v>
      </c>
      <c r="E7" s="11">
        <f>SUM(B7:D7)</f>
        <v>15</v>
      </c>
      <c r="F7" s="36">
        <v>1.2</v>
      </c>
      <c r="G7" s="36">
        <v>1.4</v>
      </c>
      <c r="H7" s="36">
        <v>1.6</v>
      </c>
      <c r="I7" s="36">
        <v>0.8</v>
      </c>
      <c r="J7" s="36">
        <v>1.7</v>
      </c>
      <c r="K7" s="36">
        <v>0</v>
      </c>
      <c r="L7" s="36">
        <v>0</v>
      </c>
      <c r="M7" s="36">
        <v>2.3</v>
      </c>
      <c r="N7" s="36">
        <v>0</v>
      </c>
      <c r="O7" s="36">
        <v>2</v>
      </c>
      <c r="P7" s="29">
        <v>1.25</v>
      </c>
      <c r="Q7" s="29">
        <v>1.25</v>
      </c>
      <c r="R7" s="30">
        <v>1.5</v>
      </c>
      <c r="S7" s="37">
        <v>0</v>
      </c>
      <c r="T7" s="10">
        <f>SUM(F7:S7)</f>
        <v>15</v>
      </c>
    </row>
    <row r="8" spans="1:20" ht="14.25">
      <c r="A8" s="34">
        <v>2017</v>
      </c>
      <c r="B8" s="137" t="s">
        <v>69</v>
      </c>
      <c r="C8" s="138"/>
      <c r="D8" s="139"/>
      <c r="E8" s="11">
        <v>17.32</v>
      </c>
      <c r="F8" s="52">
        <v>1.2</v>
      </c>
      <c r="G8" s="52">
        <v>1.4</v>
      </c>
      <c r="H8" s="52">
        <v>1.6</v>
      </c>
      <c r="I8" s="52">
        <v>0.8</v>
      </c>
      <c r="J8" s="52">
        <v>1.7</v>
      </c>
      <c r="K8" s="52">
        <v>0</v>
      </c>
      <c r="L8" s="52">
        <v>0</v>
      </c>
      <c r="M8" s="52">
        <v>2.3</v>
      </c>
      <c r="N8" s="52">
        <v>2.32</v>
      </c>
      <c r="O8" s="52">
        <v>2</v>
      </c>
      <c r="P8" s="53">
        <v>1.25</v>
      </c>
      <c r="Q8" s="54">
        <v>1.25</v>
      </c>
      <c r="R8" s="37">
        <v>1.5</v>
      </c>
      <c r="S8" s="37">
        <v>0</v>
      </c>
      <c r="T8" s="10">
        <f>SUM(F8:S8)</f>
        <v>17.32</v>
      </c>
    </row>
    <row r="9" spans="1:20" ht="14.25">
      <c r="A9" s="34">
        <v>2017</v>
      </c>
      <c r="B9" s="137" t="s">
        <v>70</v>
      </c>
      <c r="C9" s="138"/>
      <c r="D9" s="139"/>
      <c r="E9" s="11">
        <v>17.73</v>
      </c>
      <c r="F9" s="52">
        <v>1.2</v>
      </c>
      <c r="G9" s="52">
        <v>1.4</v>
      </c>
      <c r="H9" s="52">
        <v>1.6</v>
      </c>
      <c r="I9" s="52">
        <v>0.8</v>
      </c>
      <c r="J9" s="52">
        <v>1.7</v>
      </c>
      <c r="K9" s="52">
        <v>0</v>
      </c>
      <c r="L9" s="52">
        <v>0</v>
      </c>
      <c r="M9" s="52">
        <v>2.3</v>
      </c>
      <c r="N9" s="52">
        <v>2.27</v>
      </c>
      <c r="O9" s="52">
        <v>2</v>
      </c>
      <c r="P9" s="53">
        <v>1.25</v>
      </c>
      <c r="Q9" s="54">
        <v>1.25</v>
      </c>
      <c r="R9" s="37">
        <v>1.5</v>
      </c>
      <c r="S9" s="37">
        <v>0</v>
      </c>
      <c r="T9" s="10">
        <f>SUM(F9:S9)</f>
        <v>17.27</v>
      </c>
    </row>
    <row r="10" spans="1:20" ht="14.25">
      <c r="A10" s="63">
        <v>2018</v>
      </c>
      <c r="B10" s="138" t="s">
        <v>69</v>
      </c>
      <c r="C10" s="138"/>
      <c r="D10" s="139"/>
      <c r="E10" s="11">
        <v>17.07</v>
      </c>
      <c r="F10" s="52">
        <v>1.2</v>
      </c>
      <c r="G10" s="52">
        <v>1.4</v>
      </c>
      <c r="H10" s="52">
        <v>1.6</v>
      </c>
      <c r="I10" s="52">
        <v>0.8</v>
      </c>
      <c r="J10" s="52">
        <v>1.7</v>
      </c>
      <c r="K10" s="52">
        <v>0</v>
      </c>
      <c r="L10" s="52">
        <v>0</v>
      </c>
      <c r="M10" s="52">
        <v>2.3</v>
      </c>
      <c r="N10" s="52">
        <v>2.07</v>
      </c>
      <c r="O10" s="52">
        <v>2</v>
      </c>
      <c r="P10" s="53">
        <v>1.25</v>
      </c>
      <c r="Q10" s="53">
        <v>1.25</v>
      </c>
      <c r="R10" s="37">
        <v>1.5</v>
      </c>
      <c r="S10" s="37">
        <v>0</v>
      </c>
      <c r="T10" s="10">
        <f>SUM(F10:S10)</f>
        <v>17.07</v>
      </c>
    </row>
    <row r="11" spans="1:20" ht="24">
      <c r="A11" s="140" t="s">
        <v>33</v>
      </c>
      <c r="B11" s="141"/>
      <c r="C11" s="141"/>
      <c r="D11" s="142"/>
      <c r="E11" s="11">
        <v>4394.2</v>
      </c>
      <c r="F11" s="100" t="s">
        <v>34</v>
      </c>
      <c r="G11" s="101"/>
      <c r="H11" s="101"/>
      <c r="I11" s="101"/>
      <c r="J11" s="101"/>
      <c r="K11" s="101"/>
      <c r="L11" s="101"/>
      <c r="M11" s="101"/>
      <c r="N11" s="101"/>
      <c r="O11" s="102"/>
      <c r="P11" s="103" t="s">
        <v>35</v>
      </c>
      <c r="Q11" s="104"/>
      <c r="R11" s="10" t="s">
        <v>36</v>
      </c>
      <c r="S11" s="10"/>
      <c r="T11" s="10"/>
    </row>
    <row r="12" spans="1:20" ht="12.75">
      <c r="A12" s="105" t="s">
        <v>37</v>
      </c>
      <c r="B12" s="106"/>
      <c r="C12" s="106"/>
      <c r="D12" s="106"/>
      <c r="E12" s="107"/>
      <c r="F12" s="12">
        <f>E11*F7</f>
        <v>5273.04</v>
      </c>
      <c r="G12" s="12">
        <f>E11*G7</f>
        <v>6151.879999999999</v>
      </c>
      <c r="H12" s="12">
        <f>E11*H8</f>
        <v>7030.72</v>
      </c>
      <c r="I12" s="12">
        <f>E11*I7</f>
        <v>3515.36</v>
      </c>
      <c r="J12" s="12">
        <f>E11*J7</f>
        <v>7470.139999999999</v>
      </c>
      <c r="K12" s="12">
        <f>SUM(K7*2002.5)</f>
        <v>0</v>
      </c>
      <c r="L12" s="12">
        <f>SUM(L7*2002.5)</f>
        <v>0</v>
      </c>
      <c r="M12" s="12">
        <f>E11*M7</f>
        <v>10106.659999999998</v>
      </c>
      <c r="N12" s="12">
        <f>E11*N9</f>
        <v>9974.833999999999</v>
      </c>
      <c r="O12" s="12">
        <f>E11*O7</f>
        <v>8788.4</v>
      </c>
      <c r="P12" s="12">
        <f>E11*P7</f>
        <v>5492.75</v>
      </c>
      <c r="Q12" s="12">
        <f>E11*Q7</f>
        <v>5492.75</v>
      </c>
      <c r="R12" s="12">
        <f>E11*R7</f>
        <v>6591.299999999999</v>
      </c>
      <c r="S12" s="12">
        <v>0</v>
      </c>
      <c r="T12" s="12">
        <f>SUM(F12:R12)</f>
        <v>75887.83399999999</v>
      </c>
    </row>
    <row r="13" spans="1:20" ht="12.75">
      <c r="A13" s="143" t="s">
        <v>38</v>
      </c>
      <c r="B13" s="143"/>
      <c r="C13" s="143"/>
      <c r="D13" s="143"/>
      <c r="E13" s="144"/>
      <c r="F13" s="93" t="s">
        <v>39</v>
      </c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6"/>
    </row>
    <row r="14" spans="1:20" ht="21" customHeight="1">
      <c r="A14" s="151" t="s">
        <v>40</v>
      </c>
      <c r="B14" s="151"/>
      <c r="C14" s="151"/>
      <c r="D14" s="152"/>
      <c r="E14" s="55">
        <v>-13718.089999999735</v>
      </c>
      <c r="F14" s="59"/>
      <c r="G14" s="60"/>
      <c r="H14" s="13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1"/>
    </row>
    <row r="15" spans="1:20" ht="12.75">
      <c r="A15" s="38"/>
      <c r="B15" s="147" t="s">
        <v>66</v>
      </c>
      <c r="C15" s="147"/>
      <c r="D15" s="39" t="s">
        <v>38</v>
      </c>
      <c r="E15" s="40" t="s">
        <v>16</v>
      </c>
      <c r="F15" s="59"/>
      <c r="G15" s="60"/>
      <c r="H15" s="13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1"/>
    </row>
    <row r="16" spans="1:21" ht="12.75">
      <c r="A16" s="14" t="s">
        <v>41</v>
      </c>
      <c r="B16" s="148">
        <v>75514.71</v>
      </c>
      <c r="C16" s="149"/>
      <c r="D16" s="41">
        <v>55019.28999999999</v>
      </c>
      <c r="E16" s="42"/>
      <c r="F16" s="15">
        <f>E11*F8</f>
        <v>5273.04</v>
      </c>
      <c r="G16" s="15">
        <v>5400</v>
      </c>
      <c r="H16" s="16">
        <f>E11*H8</f>
        <v>7030.72</v>
      </c>
      <c r="I16" s="15">
        <f>2835+2400</f>
        <v>5235</v>
      </c>
      <c r="J16" s="15">
        <v>7992</v>
      </c>
      <c r="K16" s="15">
        <v>0</v>
      </c>
      <c r="L16" s="15">
        <v>0</v>
      </c>
      <c r="M16" s="15">
        <f>E11*M8</f>
        <v>10106.659999999998</v>
      </c>
      <c r="N16" s="15">
        <f>3501.08+4559.49</f>
        <v>8060.57</v>
      </c>
      <c r="O16" s="15">
        <v>0</v>
      </c>
      <c r="P16" s="43">
        <f>725+8693</f>
        <v>9418</v>
      </c>
      <c r="Q16" s="43">
        <v>0</v>
      </c>
      <c r="R16" s="15">
        <f>E11*R8</f>
        <v>6591.299999999999</v>
      </c>
      <c r="S16" s="15">
        <v>0</v>
      </c>
      <c r="T16" s="17">
        <f aca="true" t="shared" si="0" ref="T16:T22">SUM(F16:S16)</f>
        <v>65107.28999999999</v>
      </c>
      <c r="U16" s="4"/>
    </row>
    <row r="17" spans="1:21" ht="12.75">
      <c r="A17" s="14" t="s">
        <v>42</v>
      </c>
      <c r="B17" s="148">
        <v>73962.85</v>
      </c>
      <c r="C17" s="150"/>
      <c r="D17" s="41">
        <v>78860.06</v>
      </c>
      <c r="E17" s="42"/>
      <c r="F17" s="15">
        <v>5273.04</v>
      </c>
      <c r="G17" s="15">
        <v>5400</v>
      </c>
      <c r="H17" s="16">
        <v>7030.72</v>
      </c>
      <c r="I17" s="15">
        <v>5235</v>
      </c>
      <c r="J17" s="15">
        <v>7992</v>
      </c>
      <c r="K17" s="15">
        <v>0</v>
      </c>
      <c r="L17" s="15">
        <v>0</v>
      </c>
      <c r="M17" s="15">
        <v>10106.659999999998</v>
      </c>
      <c r="N17" s="15">
        <f>3103.23+1267.46+3849.37</f>
        <v>8220.060000000001</v>
      </c>
      <c r="O17" s="15">
        <v>0</v>
      </c>
      <c r="P17" s="43">
        <v>1214</v>
      </c>
      <c r="Q17" s="43">
        <v>54036</v>
      </c>
      <c r="R17" s="15">
        <v>6591.299999999999</v>
      </c>
      <c r="S17" s="15">
        <v>0</v>
      </c>
      <c r="T17" s="17">
        <f t="shared" si="0"/>
        <v>111098.78</v>
      </c>
      <c r="U17" s="4"/>
    </row>
    <row r="18" spans="1:20" ht="12.75">
      <c r="A18" s="14" t="s">
        <v>3</v>
      </c>
      <c r="B18" s="148">
        <v>72864.14</v>
      </c>
      <c r="C18" s="150"/>
      <c r="D18" s="41">
        <f>41564.9+24316.18+1052.05</f>
        <v>66933.13</v>
      </c>
      <c r="E18" s="42"/>
      <c r="F18" s="15">
        <v>5273.04</v>
      </c>
      <c r="G18" s="15">
        <v>5400</v>
      </c>
      <c r="H18" s="16">
        <v>7030.72</v>
      </c>
      <c r="I18" s="15">
        <v>5235</v>
      </c>
      <c r="J18" s="15">
        <v>7992</v>
      </c>
      <c r="K18" s="15"/>
      <c r="L18" s="15"/>
      <c r="M18" s="15">
        <v>10106.659999999998</v>
      </c>
      <c r="N18" s="15">
        <f>4376.35+3918.65</f>
        <v>8295</v>
      </c>
      <c r="O18" s="15">
        <v>200</v>
      </c>
      <c r="P18" s="43">
        <v>0</v>
      </c>
      <c r="Q18" s="43">
        <v>0</v>
      </c>
      <c r="R18" s="15">
        <v>6591.299999999999</v>
      </c>
      <c r="S18" s="15"/>
      <c r="T18" s="17">
        <f t="shared" si="0"/>
        <v>56123.72</v>
      </c>
    </row>
    <row r="19" spans="1:20" ht="12.75">
      <c r="A19" s="14" t="s">
        <v>43</v>
      </c>
      <c r="B19" s="148">
        <v>74226.56</v>
      </c>
      <c r="C19" s="150"/>
      <c r="D19" s="41">
        <v>63168.96</v>
      </c>
      <c r="E19" s="42"/>
      <c r="F19" s="15">
        <v>5273.04</v>
      </c>
      <c r="G19" s="15">
        <v>5400</v>
      </c>
      <c r="H19" s="16">
        <v>7030.72</v>
      </c>
      <c r="I19" s="15">
        <v>4535</v>
      </c>
      <c r="J19" s="15">
        <v>7992</v>
      </c>
      <c r="K19" s="15"/>
      <c r="L19" s="15"/>
      <c r="M19" s="15">
        <v>10106.659999999998</v>
      </c>
      <c r="N19" s="15">
        <f>3000.53+4058.07+2195.31</f>
        <v>9253.91</v>
      </c>
      <c r="O19" s="15">
        <v>1950</v>
      </c>
      <c r="P19" s="43">
        <f>348+1947+1133</f>
        <v>3428</v>
      </c>
      <c r="Q19" s="43">
        <v>0</v>
      </c>
      <c r="R19" s="15">
        <v>6591.299999999999</v>
      </c>
      <c r="S19" s="15"/>
      <c r="T19" s="17">
        <f t="shared" si="0"/>
        <v>61560.630000000005</v>
      </c>
    </row>
    <row r="20" spans="1:20" ht="12.75">
      <c r="A20" s="14" t="s">
        <v>7</v>
      </c>
      <c r="B20" s="148">
        <v>75193.33</v>
      </c>
      <c r="C20" s="150"/>
      <c r="D20" s="41">
        <v>76121.08</v>
      </c>
      <c r="E20" s="42"/>
      <c r="F20" s="15">
        <v>5273.04</v>
      </c>
      <c r="G20" s="15">
        <v>5400</v>
      </c>
      <c r="H20" s="16">
        <v>7030.72</v>
      </c>
      <c r="I20" s="15">
        <v>3835</v>
      </c>
      <c r="J20" s="15">
        <v>7992</v>
      </c>
      <c r="K20" s="15"/>
      <c r="L20" s="15"/>
      <c r="M20" s="15">
        <v>10106.659999999998</v>
      </c>
      <c r="N20" s="15">
        <f>3341.94+3373.07</f>
        <v>6715.01</v>
      </c>
      <c r="O20" s="31">
        <f>4230+250+3383</f>
        <v>7863</v>
      </c>
      <c r="P20" s="43">
        <v>0</v>
      </c>
      <c r="Q20" s="43">
        <v>0</v>
      </c>
      <c r="R20" s="15">
        <v>6591.299999999999</v>
      </c>
      <c r="S20" s="15"/>
      <c r="T20" s="17">
        <f t="shared" si="0"/>
        <v>60806.729999999996</v>
      </c>
    </row>
    <row r="21" spans="1:20" ht="12.75">
      <c r="A21" s="14" t="s">
        <v>10</v>
      </c>
      <c r="B21" s="148">
        <v>72644.44</v>
      </c>
      <c r="C21" s="150"/>
      <c r="D21" s="41">
        <v>76560.61</v>
      </c>
      <c r="E21" s="42"/>
      <c r="F21" s="15">
        <v>5273.04</v>
      </c>
      <c r="G21" s="15">
        <v>5400</v>
      </c>
      <c r="H21" s="16">
        <v>7030.72</v>
      </c>
      <c r="I21" s="15">
        <v>3835</v>
      </c>
      <c r="J21" s="15">
        <v>9990</v>
      </c>
      <c r="K21" s="15"/>
      <c r="L21" s="15"/>
      <c r="M21" s="15">
        <v>10106.659999999998</v>
      </c>
      <c r="N21" s="15">
        <f>5649.47+3412.04</f>
        <v>9061.51</v>
      </c>
      <c r="O21" s="15">
        <v>0</v>
      </c>
      <c r="P21" s="43">
        <v>7567</v>
      </c>
      <c r="Q21" s="43">
        <v>0</v>
      </c>
      <c r="R21" s="15">
        <v>6591.299999999999</v>
      </c>
      <c r="S21" s="15"/>
      <c r="T21" s="17">
        <f t="shared" si="0"/>
        <v>64855.229999999996</v>
      </c>
    </row>
    <row r="22" spans="1:20" ht="12.75">
      <c r="A22" s="14" t="s">
        <v>11</v>
      </c>
      <c r="B22" s="148">
        <v>75017.57</v>
      </c>
      <c r="C22" s="150"/>
      <c r="D22" s="41">
        <v>73321.81</v>
      </c>
      <c r="E22" s="42"/>
      <c r="F22" s="15">
        <v>5273.04</v>
      </c>
      <c r="G22" s="15">
        <v>5400</v>
      </c>
      <c r="H22" s="16">
        <v>7030.72</v>
      </c>
      <c r="I22" s="15">
        <v>3835</v>
      </c>
      <c r="J22" s="15">
        <v>9990</v>
      </c>
      <c r="K22" s="15"/>
      <c r="L22" s="15"/>
      <c r="M22" s="15">
        <v>10106.659999999998</v>
      </c>
      <c r="N22" s="15">
        <f>1243.5+6696.94+2537.38</f>
        <v>10477.82</v>
      </c>
      <c r="O22" s="31">
        <v>29000</v>
      </c>
      <c r="P22" s="43">
        <f>21887+7952</f>
        <v>29839</v>
      </c>
      <c r="Q22" s="43">
        <v>0</v>
      </c>
      <c r="R22" s="15">
        <v>6591.299999999999</v>
      </c>
      <c r="S22" s="15"/>
      <c r="T22" s="17">
        <f t="shared" si="0"/>
        <v>117543.54</v>
      </c>
    </row>
    <row r="23" spans="1:20" ht="12.75">
      <c r="A23" s="14" t="s">
        <v>12</v>
      </c>
      <c r="B23" s="148"/>
      <c r="C23" s="150"/>
      <c r="D23" s="41"/>
      <c r="E23" s="42"/>
      <c r="F23" s="15"/>
      <c r="G23" s="15"/>
      <c r="H23" s="16"/>
      <c r="I23" s="15"/>
      <c r="J23" s="15"/>
      <c r="K23" s="15"/>
      <c r="L23" s="15"/>
      <c r="M23" s="15"/>
      <c r="N23" s="15"/>
      <c r="O23" s="15"/>
      <c r="P23" s="43"/>
      <c r="Q23" s="43"/>
      <c r="R23" s="15"/>
      <c r="S23" s="15"/>
      <c r="T23" s="17"/>
    </row>
    <row r="24" spans="1:20" ht="12.75">
      <c r="A24" s="14" t="s">
        <v>44</v>
      </c>
      <c r="B24" s="148"/>
      <c r="C24" s="150"/>
      <c r="D24" s="41"/>
      <c r="E24" s="42"/>
      <c r="F24" s="15"/>
      <c r="G24" s="15"/>
      <c r="H24" s="16"/>
      <c r="I24" s="15"/>
      <c r="J24" s="15"/>
      <c r="K24" s="15"/>
      <c r="L24" s="15"/>
      <c r="M24" s="15"/>
      <c r="N24" s="15"/>
      <c r="O24" s="15"/>
      <c r="P24" s="43"/>
      <c r="Q24" s="43"/>
      <c r="R24" s="15"/>
      <c r="S24" s="15"/>
      <c r="T24" s="17"/>
    </row>
    <row r="25" spans="1:20" ht="12.75">
      <c r="A25" s="14" t="s">
        <v>45</v>
      </c>
      <c r="B25" s="148"/>
      <c r="C25" s="150"/>
      <c r="D25" s="41"/>
      <c r="E25" s="42"/>
      <c r="F25" s="15"/>
      <c r="G25" s="15"/>
      <c r="H25" s="16"/>
      <c r="I25" s="15"/>
      <c r="J25" s="15"/>
      <c r="K25" s="15"/>
      <c r="L25" s="15"/>
      <c r="M25" s="15"/>
      <c r="N25" s="15"/>
      <c r="O25" s="15"/>
      <c r="P25" s="43"/>
      <c r="Q25" s="43"/>
      <c r="R25" s="15"/>
      <c r="S25" s="15"/>
      <c r="T25" s="17"/>
    </row>
    <row r="26" spans="1:23" ht="12.75">
      <c r="A26" s="14" t="s">
        <v>46</v>
      </c>
      <c r="B26" s="148"/>
      <c r="C26" s="150"/>
      <c r="D26" s="41"/>
      <c r="E26" s="42"/>
      <c r="F26" s="15"/>
      <c r="G26" s="15"/>
      <c r="H26" s="16"/>
      <c r="I26" s="15"/>
      <c r="J26" s="15"/>
      <c r="K26" s="15"/>
      <c r="L26" s="15"/>
      <c r="M26" s="15"/>
      <c r="N26" s="15"/>
      <c r="O26" s="15"/>
      <c r="P26" s="43"/>
      <c r="Q26" s="43"/>
      <c r="R26" s="15"/>
      <c r="S26" s="15"/>
      <c r="T26" s="17"/>
      <c r="V26" s="56"/>
      <c r="W26" s="56"/>
    </row>
    <row r="27" spans="1:23" ht="12.75">
      <c r="A27" s="14" t="s">
        <v>47</v>
      </c>
      <c r="B27" s="148"/>
      <c r="C27" s="150"/>
      <c r="D27" s="41"/>
      <c r="E27" s="42"/>
      <c r="F27" s="15"/>
      <c r="G27" s="15"/>
      <c r="H27" s="16"/>
      <c r="I27" s="15"/>
      <c r="J27" s="15"/>
      <c r="K27" s="15"/>
      <c r="L27" s="15"/>
      <c r="M27" s="15"/>
      <c r="N27" s="15"/>
      <c r="O27" s="15"/>
      <c r="P27" s="43"/>
      <c r="Q27" s="43"/>
      <c r="R27" s="15"/>
      <c r="S27" s="15"/>
      <c r="T27" s="17"/>
      <c r="V27" s="56"/>
      <c r="W27" s="56"/>
    </row>
    <row r="28" spans="1:20" ht="36">
      <c r="A28" s="18" t="s">
        <v>48</v>
      </c>
      <c r="B28" s="148">
        <v>0</v>
      </c>
      <c r="C28" s="150"/>
      <c r="D28" s="41">
        <f>2700+2700</f>
        <v>5400</v>
      </c>
      <c r="E28" s="2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43"/>
      <c r="Q28" s="43"/>
      <c r="R28" s="15"/>
      <c r="S28" s="15"/>
      <c r="T28" s="17"/>
    </row>
    <row r="29" spans="1:23" ht="12.75">
      <c r="A29" s="19" t="s">
        <v>6</v>
      </c>
      <c r="B29" s="169">
        <f>SUM(B16:B28)</f>
        <v>519423.60000000003</v>
      </c>
      <c r="C29" s="170"/>
      <c r="D29" s="26">
        <f>SUM(D16:D28)</f>
        <v>495384.94</v>
      </c>
      <c r="E29" s="44"/>
      <c r="F29" s="26">
        <f>SUM(F16:F28)</f>
        <v>36911.28</v>
      </c>
      <c r="G29" s="26">
        <f>SUM(G16:G28)</f>
        <v>37800</v>
      </c>
      <c r="H29" s="26">
        <f>SUM(H16:H28)</f>
        <v>49215.04</v>
      </c>
      <c r="I29" s="26">
        <f>SUM(I16:I28)</f>
        <v>31745</v>
      </c>
      <c r="J29" s="26">
        <f>SUM(J16:J28)</f>
        <v>59940</v>
      </c>
      <c r="K29" s="26"/>
      <c r="L29" s="26"/>
      <c r="M29" s="26">
        <f aca="true" t="shared" si="1" ref="M29:R29">SUM(M16:M28)</f>
        <v>70746.61999999998</v>
      </c>
      <c r="N29" s="26">
        <f t="shared" si="1"/>
        <v>60083.880000000005</v>
      </c>
      <c r="O29" s="26">
        <f t="shared" si="1"/>
        <v>39013</v>
      </c>
      <c r="P29" s="26">
        <f t="shared" si="1"/>
        <v>51466</v>
      </c>
      <c r="Q29" s="26">
        <f t="shared" si="1"/>
        <v>54036</v>
      </c>
      <c r="R29" s="26">
        <f t="shared" si="1"/>
        <v>46139.100000000006</v>
      </c>
      <c r="S29" s="26"/>
      <c r="T29" s="27">
        <f>SUM(T16:T28)</f>
        <v>537095.92</v>
      </c>
      <c r="W29" s="4"/>
    </row>
    <row r="30" spans="1:23" ht="12.75">
      <c r="A30" s="2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45" t="s">
        <v>15</v>
      </c>
      <c r="R30" s="155">
        <f>E14+D29-T29</f>
        <v>-55429.069999999774</v>
      </c>
      <c r="S30" s="155"/>
      <c r="T30" s="155"/>
      <c r="W30" s="4"/>
    </row>
    <row r="31" spans="1:23" ht="12.75">
      <c r="A31" s="23"/>
      <c r="B31" s="2"/>
      <c r="C31" s="2"/>
      <c r="D31" s="2" t="s">
        <v>3</v>
      </c>
      <c r="E31" s="2">
        <v>200</v>
      </c>
      <c r="F31" s="2" t="s">
        <v>76</v>
      </c>
      <c r="G31" s="2"/>
      <c r="H31" s="2"/>
      <c r="N31" s="2"/>
      <c r="O31" s="2"/>
      <c r="P31" s="2"/>
      <c r="Q31" s="45"/>
      <c r="R31" s="58"/>
      <c r="S31" s="58"/>
      <c r="T31" s="58"/>
      <c r="W31" s="4"/>
    </row>
    <row r="32" spans="1:23" ht="12.75">
      <c r="A32" s="23"/>
      <c r="B32" s="2"/>
      <c r="C32" s="2"/>
      <c r="D32" s="2" t="s">
        <v>4</v>
      </c>
      <c r="E32" s="2">
        <v>1950</v>
      </c>
      <c r="F32" s="2" t="s">
        <v>79</v>
      </c>
      <c r="G32" s="2"/>
      <c r="H32" s="2"/>
      <c r="I32" s="64" t="s">
        <v>1</v>
      </c>
      <c r="J32" s="64">
        <v>3501.08</v>
      </c>
      <c r="K32" s="64"/>
      <c r="L32" s="64"/>
      <c r="M32" s="64" t="s">
        <v>14</v>
      </c>
      <c r="N32" s="64">
        <v>4559.49</v>
      </c>
      <c r="O32" s="64" t="s">
        <v>77</v>
      </c>
      <c r="P32" s="64"/>
      <c r="Q32" s="65"/>
      <c r="R32" s="66"/>
      <c r="S32" s="58"/>
      <c r="T32" s="58"/>
      <c r="W32" s="4"/>
    </row>
    <row r="33" spans="1:23" ht="12.75">
      <c r="A33" s="23"/>
      <c r="B33" s="2"/>
      <c r="C33" s="2"/>
      <c r="D33" s="2" t="s">
        <v>7</v>
      </c>
      <c r="E33" s="2">
        <v>3383</v>
      </c>
      <c r="F33" s="2" t="s">
        <v>65</v>
      </c>
      <c r="G33" s="2"/>
      <c r="H33" s="2"/>
      <c r="I33" s="64" t="s">
        <v>2</v>
      </c>
      <c r="J33" s="64">
        <v>3103.23</v>
      </c>
      <c r="K33" s="64"/>
      <c r="L33" s="64"/>
      <c r="M33" s="64" t="s">
        <v>14</v>
      </c>
      <c r="N33" s="64">
        <v>3849.37</v>
      </c>
      <c r="O33" s="64" t="s">
        <v>77</v>
      </c>
      <c r="P33" s="64">
        <v>1267.46</v>
      </c>
      <c r="Q33" s="64" t="s">
        <v>72</v>
      </c>
      <c r="R33" s="66"/>
      <c r="S33" s="58"/>
      <c r="T33" s="58"/>
      <c r="W33" s="4"/>
    </row>
    <row r="34" spans="1:23" ht="12.75">
      <c r="A34" s="23"/>
      <c r="B34" s="2"/>
      <c r="C34" s="2"/>
      <c r="D34" s="2"/>
      <c r="E34" s="2">
        <v>4230</v>
      </c>
      <c r="F34" s="2" t="s">
        <v>80</v>
      </c>
      <c r="G34" s="2"/>
      <c r="H34" s="2"/>
      <c r="I34" s="64" t="s">
        <v>3</v>
      </c>
      <c r="J34" s="64">
        <v>4376.35</v>
      </c>
      <c r="K34" s="64"/>
      <c r="L34" s="64"/>
      <c r="M34" s="64" t="s">
        <v>14</v>
      </c>
      <c r="N34" s="64">
        <v>3918.65</v>
      </c>
      <c r="O34" s="64" t="s">
        <v>77</v>
      </c>
      <c r="P34" s="64"/>
      <c r="Q34" s="64"/>
      <c r="R34" s="66"/>
      <c r="S34" s="58"/>
      <c r="T34" s="58"/>
      <c r="W34" s="4"/>
    </row>
    <row r="35" spans="1:23" ht="12.75">
      <c r="A35" s="23"/>
      <c r="B35" s="2"/>
      <c r="C35" s="2"/>
      <c r="D35" s="2"/>
      <c r="E35" s="2">
        <v>250</v>
      </c>
      <c r="F35" s="2" t="s">
        <v>13</v>
      </c>
      <c r="G35" s="2"/>
      <c r="H35" s="2"/>
      <c r="I35" s="64" t="s">
        <v>4</v>
      </c>
      <c r="J35" s="64">
        <v>4058.07</v>
      </c>
      <c r="K35" s="64"/>
      <c r="L35" s="64"/>
      <c r="M35" s="64" t="s">
        <v>14</v>
      </c>
      <c r="N35" s="64">
        <v>2195.31</v>
      </c>
      <c r="O35" s="64" t="s">
        <v>77</v>
      </c>
      <c r="P35" s="64">
        <v>3000.53</v>
      </c>
      <c r="Q35" s="64" t="s">
        <v>72</v>
      </c>
      <c r="R35" s="66"/>
      <c r="S35" s="58"/>
      <c r="T35" s="58"/>
      <c r="W35" s="4"/>
    </row>
    <row r="36" spans="1:20" ht="12.75">
      <c r="A36" s="2"/>
      <c r="B36" s="153"/>
      <c r="C36" s="153"/>
      <c r="D36" s="2" t="s">
        <v>11</v>
      </c>
      <c r="E36" s="28">
        <v>29000</v>
      </c>
      <c r="F36" s="2" t="s">
        <v>81</v>
      </c>
      <c r="G36" s="2"/>
      <c r="I36" s="64" t="s">
        <v>7</v>
      </c>
      <c r="J36" s="64">
        <v>3341.94</v>
      </c>
      <c r="K36" s="64"/>
      <c r="L36" s="64"/>
      <c r="M36" s="64" t="s">
        <v>14</v>
      </c>
      <c r="N36" s="64">
        <v>3373.07</v>
      </c>
      <c r="O36" s="64" t="s">
        <v>77</v>
      </c>
      <c r="P36" s="64"/>
      <c r="Q36" s="64"/>
      <c r="R36" s="66"/>
      <c r="S36" s="2"/>
      <c r="T36" s="24"/>
    </row>
    <row r="37" spans="1:20" ht="12.75">
      <c r="A37" s="2"/>
      <c r="B37" s="153"/>
      <c r="C37" s="153"/>
      <c r="D37" s="2"/>
      <c r="E37" s="2"/>
      <c r="F37" s="2"/>
      <c r="G37" s="2"/>
      <c r="I37" s="64" t="s">
        <v>10</v>
      </c>
      <c r="J37" s="64">
        <v>5649.47</v>
      </c>
      <c r="K37" s="64"/>
      <c r="L37" s="64"/>
      <c r="M37" s="64" t="s">
        <v>14</v>
      </c>
      <c r="N37" s="64">
        <v>3412.04</v>
      </c>
      <c r="O37" s="64" t="s">
        <v>77</v>
      </c>
      <c r="P37" s="64"/>
      <c r="Q37" s="64"/>
      <c r="R37" s="66"/>
      <c r="S37" s="2"/>
      <c r="T37" s="24"/>
    </row>
    <row r="38" spans="1:20" ht="12.75">
      <c r="A38" s="2"/>
      <c r="B38" s="154"/>
      <c r="C38" s="154"/>
      <c r="D38" s="2"/>
      <c r="E38" s="2"/>
      <c r="F38" s="2"/>
      <c r="G38" s="2"/>
      <c r="H38" s="2"/>
      <c r="I38" s="64" t="s">
        <v>11</v>
      </c>
      <c r="J38" s="64">
        <v>6696.94</v>
      </c>
      <c r="K38" s="64"/>
      <c r="L38" s="64"/>
      <c r="M38" s="64" t="s">
        <v>14</v>
      </c>
      <c r="N38" s="64">
        <v>2537.38</v>
      </c>
      <c r="O38" s="64" t="s">
        <v>77</v>
      </c>
      <c r="P38" s="64">
        <v>1243.5</v>
      </c>
      <c r="Q38" s="64" t="s">
        <v>72</v>
      </c>
      <c r="R38" s="66"/>
      <c r="S38" s="2"/>
      <c r="T38" s="24"/>
    </row>
    <row r="39" spans="1:20" ht="12.75">
      <c r="A39" s="2"/>
      <c r="B39" s="153"/>
      <c r="C39" s="15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4"/>
    </row>
    <row r="40" spans="1:20" ht="12.75">
      <c r="A40" s="2"/>
      <c r="B40" s="153"/>
      <c r="C40" s="15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4"/>
    </row>
    <row r="41" spans="1:20" ht="12.75">
      <c r="A41" s="2"/>
      <c r="B41" s="153"/>
      <c r="C41" s="15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4"/>
    </row>
    <row r="42" spans="1:20" ht="12.75">
      <c r="A42" s="2"/>
      <c r="B42" s="153"/>
      <c r="C42" s="15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4"/>
    </row>
    <row r="43" spans="1:20" ht="12.75">
      <c r="A43" s="2"/>
      <c r="B43" s="57"/>
      <c r="C43" s="57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4"/>
    </row>
    <row r="44" spans="1:20" ht="12.75">
      <c r="A44" s="2"/>
      <c r="B44" s="57"/>
      <c r="C44" s="57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4"/>
    </row>
    <row r="45" spans="3:20" ht="12.75">
      <c r="C45" s="46"/>
      <c r="R45" s="69"/>
      <c r="S45" s="69"/>
      <c r="T45" s="69"/>
    </row>
    <row r="46" spans="1:20" ht="15">
      <c r="A46" s="156" t="s">
        <v>49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</row>
    <row r="47" spans="1:20" ht="12.75">
      <c r="A47" s="157" t="s">
        <v>50</v>
      </c>
      <c r="B47" s="158"/>
      <c r="C47" s="161" t="s">
        <v>8</v>
      </c>
      <c r="D47" s="162"/>
      <c r="E47" s="162"/>
      <c r="F47" s="162"/>
      <c r="G47" s="162"/>
      <c r="H47" s="162"/>
      <c r="I47" s="162"/>
      <c r="J47" s="162"/>
      <c r="K47" s="163"/>
      <c r="L47" s="94" t="s">
        <v>51</v>
      </c>
      <c r="M47" s="95"/>
      <c r="N47" s="96"/>
      <c r="O47" s="73" t="s">
        <v>52</v>
      </c>
      <c r="P47" s="73"/>
      <c r="Q47" s="157" t="s">
        <v>53</v>
      </c>
      <c r="R47" s="158"/>
      <c r="S47" s="47"/>
      <c r="T47" s="73" t="s">
        <v>54</v>
      </c>
    </row>
    <row r="48" spans="1:20" ht="12.75">
      <c r="A48" s="159"/>
      <c r="B48" s="160"/>
      <c r="C48" s="164"/>
      <c r="D48" s="165"/>
      <c r="E48" s="165"/>
      <c r="F48" s="165"/>
      <c r="G48" s="165"/>
      <c r="H48" s="165"/>
      <c r="I48" s="165"/>
      <c r="J48" s="165"/>
      <c r="K48" s="166"/>
      <c r="L48" s="97"/>
      <c r="M48" s="98"/>
      <c r="N48" s="99"/>
      <c r="O48" s="74"/>
      <c r="P48" s="74"/>
      <c r="Q48" s="159"/>
      <c r="R48" s="160"/>
      <c r="S48" s="48"/>
      <c r="T48" s="74"/>
    </row>
    <row r="49" spans="1:20" ht="12.75">
      <c r="A49" s="85"/>
      <c r="B49" s="86"/>
      <c r="C49" s="87" t="s">
        <v>55</v>
      </c>
      <c r="D49" s="88"/>
      <c r="E49" s="88"/>
      <c r="F49" s="88"/>
      <c r="G49" s="88"/>
      <c r="H49" s="88"/>
      <c r="I49" s="88"/>
      <c r="J49" s="88"/>
      <c r="K49" s="89"/>
      <c r="L49" s="90"/>
      <c r="M49" s="91"/>
      <c r="N49" s="92"/>
      <c r="O49" s="5"/>
      <c r="P49" s="5"/>
      <c r="Q49" s="167"/>
      <c r="R49" s="168"/>
      <c r="S49" s="62"/>
      <c r="T49" s="5"/>
    </row>
    <row r="50" spans="1:20" ht="12.75">
      <c r="A50" s="85"/>
      <c r="B50" s="86"/>
      <c r="C50" s="87" t="s">
        <v>56</v>
      </c>
      <c r="D50" s="88"/>
      <c r="E50" s="88"/>
      <c r="F50" s="88"/>
      <c r="G50" s="88"/>
      <c r="H50" s="88"/>
      <c r="I50" s="88"/>
      <c r="J50" s="88"/>
      <c r="K50" s="89"/>
      <c r="L50" s="70" t="s">
        <v>71</v>
      </c>
      <c r="M50" s="71"/>
      <c r="N50" s="72"/>
      <c r="O50" s="20">
        <v>0.05</v>
      </c>
      <c r="P50" s="21"/>
      <c r="Q50" s="75">
        <f>SUM(O50*2002.5*12)</f>
        <v>1201.5</v>
      </c>
      <c r="R50" s="68"/>
      <c r="S50" s="32"/>
      <c r="T50" s="20"/>
    </row>
    <row r="51" spans="1:20" ht="12.75">
      <c r="A51" s="85"/>
      <c r="B51" s="86"/>
      <c r="C51" s="87" t="s">
        <v>57</v>
      </c>
      <c r="D51" s="88"/>
      <c r="E51" s="88"/>
      <c r="F51" s="88"/>
      <c r="G51" s="88"/>
      <c r="H51" s="88"/>
      <c r="I51" s="88"/>
      <c r="J51" s="88"/>
      <c r="K51" s="89"/>
      <c r="L51" s="70" t="s">
        <v>71</v>
      </c>
      <c r="M51" s="71"/>
      <c r="N51" s="72"/>
      <c r="O51" s="20">
        <v>0.05</v>
      </c>
      <c r="P51" s="21"/>
      <c r="Q51" s="75">
        <f aca="true" t="shared" si="2" ref="Q51:Q56">SUM(O51*2002.5*12)</f>
        <v>1201.5</v>
      </c>
      <c r="R51" s="68"/>
      <c r="S51" s="32"/>
      <c r="T51" s="20"/>
    </row>
    <row r="52" spans="1:20" ht="12.75">
      <c r="A52" s="85"/>
      <c r="B52" s="86"/>
      <c r="C52" s="87" t="s">
        <v>58</v>
      </c>
      <c r="D52" s="88"/>
      <c r="E52" s="88"/>
      <c r="F52" s="88"/>
      <c r="G52" s="88"/>
      <c r="H52" s="88"/>
      <c r="I52" s="88"/>
      <c r="J52" s="88"/>
      <c r="K52" s="89"/>
      <c r="L52" s="70" t="s">
        <v>59</v>
      </c>
      <c r="M52" s="71"/>
      <c r="N52" s="72"/>
      <c r="O52" s="20">
        <v>0.15</v>
      </c>
      <c r="P52" s="21"/>
      <c r="Q52" s="75">
        <f t="shared" si="2"/>
        <v>3604.5</v>
      </c>
      <c r="R52" s="68"/>
      <c r="S52" s="32"/>
      <c r="T52" s="20"/>
    </row>
    <row r="53" spans="1:20" ht="12.75">
      <c r="A53" s="75"/>
      <c r="B53" s="68"/>
      <c r="C53" s="82" t="s">
        <v>60</v>
      </c>
      <c r="D53" s="83"/>
      <c r="E53" s="83"/>
      <c r="F53" s="83"/>
      <c r="G53" s="83"/>
      <c r="H53" s="83"/>
      <c r="I53" s="83"/>
      <c r="J53" s="83"/>
      <c r="K53" s="84"/>
      <c r="L53" s="70" t="s">
        <v>71</v>
      </c>
      <c r="M53" s="71"/>
      <c r="N53" s="72"/>
      <c r="O53" s="1">
        <v>0.15</v>
      </c>
      <c r="P53" s="1"/>
      <c r="Q53" s="75">
        <f t="shared" si="2"/>
        <v>3604.5</v>
      </c>
      <c r="R53" s="68"/>
      <c r="S53" s="32"/>
      <c r="T53" s="1"/>
    </row>
    <row r="54" spans="1:20" ht="12.75">
      <c r="A54" s="75"/>
      <c r="B54" s="68"/>
      <c r="C54" s="76" t="s">
        <v>61</v>
      </c>
      <c r="D54" s="77"/>
      <c r="E54" s="77"/>
      <c r="F54" s="77"/>
      <c r="G54" s="77"/>
      <c r="H54" s="77"/>
      <c r="I54" s="77"/>
      <c r="J54" s="77"/>
      <c r="K54" s="78"/>
      <c r="L54" s="79" t="s">
        <v>62</v>
      </c>
      <c r="M54" s="80"/>
      <c r="N54" s="81"/>
      <c r="O54" s="1">
        <v>0.25</v>
      </c>
      <c r="P54" s="1"/>
      <c r="Q54" s="75">
        <f t="shared" si="2"/>
        <v>6007.5</v>
      </c>
      <c r="R54" s="68"/>
      <c r="S54" s="32"/>
      <c r="T54" s="1"/>
    </row>
    <row r="55" spans="1:20" ht="12.75">
      <c r="A55" s="75"/>
      <c r="B55" s="68"/>
      <c r="C55" s="76" t="s">
        <v>63</v>
      </c>
      <c r="D55" s="77"/>
      <c r="E55" s="77"/>
      <c r="F55" s="77"/>
      <c r="G55" s="77"/>
      <c r="H55" s="77"/>
      <c r="I55" s="77"/>
      <c r="J55" s="77"/>
      <c r="K55" s="78"/>
      <c r="L55" s="79" t="s">
        <v>62</v>
      </c>
      <c r="M55" s="80"/>
      <c r="N55" s="81"/>
      <c r="O55" s="1">
        <v>0.1</v>
      </c>
      <c r="P55" s="22"/>
      <c r="Q55" s="75">
        <f t="shared" si="2"/>
        <v>2403</v>
      </c>
      <c r="R55" s="68"/>
      <c r="S55" s="32"/>
      <c r="T55" s="1"/>
    </row>
    <row r="56" spans="1:20" ht="12.75">
      <c r="A56" s="75"/>
      <c r="B56" s="68"/>
      <c r="C56" s="82" t="s">
        <v>64</v>
      </c>
      <c r="D56" s="83"/>
      <c r="E56" s="83"/>
      <c r="F56" s="83"/>
      <c r="G56" s="83"/>
      <c r="H56" s="83"/>
      <c r="I56" s="83"/>
      <c r="J56" s="83"/>
      <c r="K56" s="84"/>
      <c r="L56" s="79" t="s">
        <v>62</v>
      </c>
      <c r="M56" s="80"/>
      <c r="N56" s="81"/>
      <c r="O56" s="1">
        <v>0.25</v>
      </c>
      <c r="P56" s="1"/>
      <c r="Q56" s="75">
        <f t="shared" si="2"/>
        <v>6007.5</v>
      </c>
      <c r="R56" s="68"/>
      <c r="S56" s="32"/>
      <c r="T56" s="1"/>
    </row>
    <row r="57" spans="5:20" ht="12.75">
      <c r="E57" s="49" t="s">
        <v>17</v>
      </c>
      <c r="F57" s="50"/>
      <c r="G57" s="50"/>
      <c r="H57" s="50"/>
      <c r="I57" s="50"/>
      <c r="J57" s="50"/>
      <c r="K57" s="50"/>
      <c r="L57" s="50"/>
      <c r="M57" s="50"/>
      <c r="N57" s="50"/>
      <c r="O57" s="3">
        <f>SUM(O50:O56)</f>
        <v>1</v>
      </c>
      <c r="P57" s="51"/>
      <c r="Q57" s="75">
        <f>SUM(Q50:Q56)</f>
        <v>24030</v>
      </c>
      <c r="R57" s="68"/>
      <c r="S57" s="32"/>
      <c r="T57" s="1"/>
    </row>
  </sheetData>
  <sheetProtection/>
  <mergeCells count="98">
    <mergeCell ref="B22:C22"/>
    <mergeCell ref="A56:B56"/>
    <mergeCell ref="C56:K56"/>
    <mergeCell ref="L56:N56"/>
    <mergeCell ref="Q56:R56"/>
    <mergeCell ref="Q57:R57"/>
    <mergeCell ref="C52:K52"/>
    <mergeCell ref="L52:N52"/>
    <mergeCell ref="Q52:R52"/>
    <mergeCell ref="A53:B53"/>
    <mergeCell ref="B10:D10"/>
    <mergeCell ref="A54:B54"/>
    <mergeCell ref="C54:K54"/>
    <mergeCell ref="L54:N54"/>
    <mergeCell ref="Q54:R54"/>
    <mergeCell ref="A55:B55"/>
    <mergeCell ref="C55:K55"/>
    <mergeCell ref="L55:N55"/>
    <mergeCell ref="Q55:R55"/>
    <mergeCell ref="A52:B52"/>
    <mergeCell ref="C53:K53"/>
    <mergeCell ref="L53:N53"/>
    <mergeCell ref="Q53:R53"/>
    <mergeCell ref="A50:B50"/>
    <mergeCell ref="C50:K50"/>
    <mergeCell ref="L50:N50"/>
    <mergeCell ref="Q50:R50"/>
    <mergeCell ref="A51:B51"/>
    <mergeCell ref="C51:K51"/>
    <mergeCell ref="L51:N51"/>
    <mergeCell ref="Q51:R51"/>
    <mergeCell ref="Q47:R48"/>
    <mergeCell ref="T47:T48"/>
    <mergeCell ref="A49:B49"/>
    <mergeCell ref="C49:K49"/>
    <mergeCell ref="L49:N49"/>
    <mergeCell ref="Q49:R49"/>
    <mergeCell ref="B40:C40"/>
    <mergeCell ref="B41:C41"/>
    <mergeCell ref="B42:C42"/>
    <mergeCell ref="R45:T45"/>
    <mergeCell ref="A46:T46"/>
    <mergeCell ref="A47:B48"/>
    <mergeCell ref="C47:K48"/>
    <mergeCell ref="L47:N48"/>
    <mergeCell ref="O47:O48"/>
    <mergeCell ref="P47:P48"/>
    <mergeCell ref="B29:C29"/>
    <mergeCell ref="R30:T30"/>
    <mergeCell ref="B36:C36"/>
    <mergeCell ref="B37:C37"/>
    <mergeCell ref="B38:C38"/>
    <mergeCell ref="B39:C39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A12:E12"/>
    <mergeCell ref="A13:E13"/>
    <mergeCell ref="F13:T13"/>
    <mergeCell ref="A14:D14"/>
    <mergeCell ref="B15:C15"/>
    <mergeCell ref="B16:C16"/>
    <mergeCell ref="N5:O5"/>
    <mergeCell ref="B8:D8"/>
    <mergeCell ref="B9:D9"/>
    <mergeCell ref="A11:D11"/>
    <mergeCell ref="F11:O11"/>
    <mergeCell ref="P11:Q11"/>
    <mergeCell ref="H5:H6"/>
    <mergeCell ref="I5:I6"/>
    <mergeCell ref="J5:J6"/>
    <mergeCell ref="K5:K6"/>
    <mergeCell ref="L5:L6"/>
    <mergeCell ref="M5:M6"/>
    <mergeCell ref="B5:B6"/>
    <mergeCell ref="C5:C6"/>
    <mergeCell ref="D5:D6"/>
    <mergeCell ref="E5:E6"/>
    <mergeCell ref="F5:F6"/>
    <mergeCell ref="G5:G6"/>
    <mergeCell ref="A1:T1"/>
    <mergeCell ref="A2:T2"/>
    <mergeCell ref="A3:E3"/>
    <mergeCell ref="F3:R3"/>
    <mergeCell ref="B4:E4"/>
    <mergeCell ref="F4:O4"/>
    <mergeCell ref="P4:Q5"/>
    <mergeCell ref="R4:R6"/>
    <mergeCell ref="S4:S6"/>
    <mergeCell ref="T4:T6"/>
  </mergeCells>
  <printOptions/>
  <pageMargins left="0.14583333333333334" right="0.08333333333333333" top="0.17708333333333334" bottom="0.14583333333333334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2018-08-02T06:24:41Z</cp:lastPrinted>
  <dcterms:created xsi:type="dcterms:W3CDTF">2007-02-04T12:22:59Z</dcterms:created>
  <dcterms:modified xsi:type="dcterms:W3CDTF">2018-09-06T04:31:34Z</dcterms:modified>
  <cp:category/>
  <cp:version/>
  <cp:contentType/>
  <cp:contentStatus/>
</cp:coreProperties>
</file>