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2018" sheetId="8" r:id="rId1"/>
  </sheets>
  <definedNames>
    <definedName name="_xlnm.Print_Area" localSheetId="0">'2018'!$A$1:$T$37</definedName>
  </definedNames>
  <calcPr calcId="145621"/>
</workbook>
</file>

<file path=xl/calcChain.xml><?xml version="1.0" encoding="utf-8"?>
<calcChain xmlns="http://schemas.openxmlformats.org/spreadsheetml/2006/main">
  <c r="N22" i="8" l="1"/>
  <c r="O22" i="8" l="1"/>
  <c r="P22" i="8" l="1"/>
  <c r="T22" i="8" l="1"/>
  <c r="S32" i="8"/>
  <c r="O32" i="8"/>
  <c r="L32" i="8"/>
  <c r="I32" i="8"/>
  <c r="G32" i="8"/>
  <c r="B32" i="8"/>
  <c r="T10" i="8" l="1"/>
  <c r="D31" i="8" l="1"/>
  <c r="D30" i="8"/>
  <c r="P21" i="8" l="1"/>
  <c r="P32" i="8" s="1"/>
  <c r="N21" i="8" l="1"/>
  <c r="T21" i="8" l="1"/>
  <c r="D29" i="8"/>
  <c r="Q20" i="8" l="1"/>
  <c r="Q32" i="8" s="1"/>
  <c r="N20" i="8" l="1"/>
  <c r="T20" i="8" l="1"/>
  <c r="N19" i="8" l="1"/>
  <c r="T19" i="8" l="1"/>
  <c r="N18" i="8" l="1"/>
  <c r="T18" i="8" l="1"/>
  <c r="N17" i="8" l="1"/>
  <c r="N16" i="8" l="1"/>
  <c r="N32" i="8" s="1"/>
  <c r="T17" i="8" l="1"/>
  <c r="D16" i="8" l="1"/>
  <c r="D32" i="8" s="1"/>
  <c r="O54" i="8" l="1"/>
  <c r="Q53" i="8"/>
  <c r="Q52" i="8"/>
  <c r="Q51" i="8"/>
  <c r="Q50" i="8"/>
  <c r="Q49" i="8"/>
  <c r="Q48" i="8"/>
  <c r="Q47" i="8"/>
  <c r="R16" i="8"/>
  <c r="R32" i="8" s="1"/>
  <c r="M16" i="8"/>
  <c r="M32" i="8" s="1"/>
  <c r="J16" i="8"/>
  <c r="J32" i="8" s="1"/>
  <c r="H16" i="8"/>
  <c r="H32" i="8" s="1"/>
  <c r="F16" i="8"/>
  <c r="F32" i="8" s="1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T9" i="8"/>
  <c r="T8" i="8"/>
  <c r="T7" i="8"/>
  <c r="E7" i="8"/>
  <c r="Q54" i="8" l="1"/>
  <c r="T12" i="8"/>
  <c r="T16" i="8"/>
  <c r="T32" i="8" s="1"/>
  <c r="R33" i="8" l="1"/>
</calcChain>
</file>

<file path=xl/comments1.xml><?xml version="1.0" encoding="utf-8"?>
<comments xmlns="http://schemas.openxmlformats.org/spreadsheetml/2006/main">
  <authors>
    <author>Автор</author>
  </authors>
  <commentList>
    <comment ref="O2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13718-покос</t>
        </r>
      </text>
    </comment>
    <comment ref="O2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933-чистящее+моющее+ведро,перчатки и т.д.
1000-спил ветки
500-запрос в сбербанк по кап.рем.</t>
        </r>
      </text>
    </comment>
  </commentList>
</comments>
</file>

<file path=xl/sharedStrings.xml><?xml version="1.0" encoding="utf-8"?>
<sst xmlns="http://schemas.openxmlformats.org/spreadsheetml/2006/main" count="113" uniqueCount="83">
  <si>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</si>
  <si>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</si>
  <si>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</si>
  <si>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</si>
  <si>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</si>
  <si>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</si>
  <si>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</si>
  <si>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апрель</t>
  </si>
  <si>
    <t>май</t>
  </si>
  <si>
    <t>июнь</t>
  </si>
  <si>
    <t>июль</t>
  </si>
  <si>
    <t>август</t>
  </si>
  <si>
    <t>январь</t>
  </si>
  <si>
    <t>долг</t>
  </si>
  <si>
    <t>Итого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</si>
  <si>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</si>
  <si>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</si>
  <si>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</si>
  <si>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</si>
  <si>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</si>
  <si>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</si>
  <si>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</si>
  <si>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</si>
  <si>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</si>
  <si>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</si>
  <si>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</si>
  <si>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</si>
  <si>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</si>
  <si>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</si>
  <si>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</si>
  <si>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</si>
  <si>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</si>
  <si>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</si>
  <si>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</si>
  <si>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</si>
  <si>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</si>
  <si>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</si>
  <si>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</si>
  <si>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</si>
  <si>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</si>
  <si>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</si>
  <si>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</si>
  <si>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</si>
  <si>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</si>
  <si>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</si>
  <si>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</si>
  <si>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</si>
  <si>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</si>
  <si>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</si>
  <si>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</si>
  <si>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Наименование работ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</si>
  <si>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</si>
  <si>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</si>
  <si>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</si>
  <si>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</si>
  <si>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</si>
  <si>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</si>
  <si>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</si>
  <si>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</si>
  <si>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</si>
  <si>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</si>
  <si>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</si>
  <si>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</si>
  <si>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</si>
  <si>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</si>
  <si>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</si>
  <si>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</si>
  <si>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</si>
  <si>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</si>
  <si>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</si>
  <si>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</si>
  <si>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</si>
  <si>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</si>
  <si>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Непредвиденные затраты</t>
  </si>
  <si>
    <t>Вымпелком</t>
  </si>
  <si>
    <t>Бабенко</t>
  </si>
  <si>
    <t>услуги сторонних организаций, разовые работы</t>
  </si>
  <si>
    <t>Информация о доходах и расходах по дому __Калинина 131/1__на 2018год.</t>
  </si>
  <si>
    <t>х/в</t>
  </si>
  <si>
    <t>эл-во</t>
  </si>
  <si>
    <t>чистящее+моющее+ведро,перчатки и т.д.</t>
  </si>
  <si>
    <t>спил ветки</t>
  </si>
  <si>
    <t>запрос в сбербанк по кап.рем.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</si>
</sst>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164" formatCode="#,##0.00_р_."/>
    <numFmt numFmtId="169" formatCode="#,##0&quot;р.&quot;"/>
    <numFmt numFmtId="170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7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1" xfId="0" applyBorder="1" applyAlignment="1"/>
    <xf numFmtId="4" fontId="0" fillId="0" borderId="0" xfId="0" applyNumberFormat="1"/>
    <xf numFmtId="0" fontId="0" fillId="5" borderId="1" xfId="0" applyFill="1" applyBorder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4" fontId="2" fillId="9" borderId="1" xfId="0" applyNumberFormat="1" applyFont="1" applyFill="1" applyBorder="1"/>
    <xf numFmtId="164" fontId="2" fillId="9" borderId="8" xfId="0" applyNumberFormat="1" applyFont="1" applyFill="1" applyBorder="1"/>
    <xf numFmtId="164" fontId="2" fillId="7" borderId="1" xfId="0" applyNumberFormat="1" applyFont="1" applyFill="1" applyBorder="1"/>
    <xf numFmtId="4" fontId="2" fillId="9" borderId="1" xfId="0" applyNumberFormat="1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0" borderId="3" xfId="0" applyBorder="1"/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2" fillId="4" borderId="1" xfId="0" applyNumberFormat="1" applyFont="1" applyFill="1" applyBorder="1"/>
    <xf numFmtId="2" fontId="2" fillId="0" borderId="8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/>
    <xf numFmtId="164" fontId="6" fillId="2" borderId="1" xfId="0" applyNumberFormat="1" applyFont="1" applyFill="1" applyBorder="1"/>
    <xf numFmtId="4" fontId="7" fillId="2" borderId="1" xfId="0" applyNumberFormat="1" applyFont="1" applyFill="1" applyBorder="1"/>
    <xf numFmtId="17" fontId="2" fillId="3" borderId="1" xfId="0" applyNumberFormat="1" applyFont="1" applyFill="1" applyBorder="1" applyAlignment="1">
      <alignment horizontal="left" wrapText="1"/>
    </xf>
    <xf numFmtId="0" fontId="1" fillId="6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2" fontId="2" fillId="6" borderId="8" xfId="0" applyNumberFormat="1" applyFont="1" applyFill="1" applyBorder="1" applyAlignment="1">
      <alignment horizontal="right" vertical="top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4" fontId="2" fillId="4" borderId="1" xfId="0" applyNumberFormat="1" applyFont="1" applyFill="1" applyBorder="1" applyAlignment="1"/>
    <xf numFmtId="42" fontId="0" fillId="0" borderId="0" xfId="0" applyNumberForma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170" fontId="2" fillId="0" borderId="0" xfId="0" applyNumberFormat="1" applyFont="1" applyFill="1" applyBorder="1"/>
    <xf numFmtId="4" fontId="2" fillId="6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2" fontId="2" fillId="0" borderId="8" xfId="0" applyNumberFormat="1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4" fontId="2" fillId="11" borderId="1" xfId="0" applyNumberFormat="1" applyFont="1" applyFill="1" applyBorder="1"/>
    <xf numFmtId="0" fontId="2" fillId="0" borderId="0" xfId="0" applyFont="1" applyFill="1" applyBorder="1"/>
    <xf numFmtId="164" fontId="6" fillId="7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0" fontId="9" fillId="0" borderId="5" xfId="0" applyFont="1" applyBorder="1" applyAlignment="1">
      <alignment horizontal="center"/>
    </xf>
    <xf numFmtId="2" fontId="2" fillId="9" borderId="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1" fillId="6" borderId="3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4" fontId="2" fillId="9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9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3" xfId="0" applyFill="1" applyBorder="1" applyAlignment="1">
      <alignment horizontal="left" wrapText="1"/>
    </xf>
    <xf numFmtId="0" fontId="0" fillId="5" borderId="4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5" fillId="0" borderId="2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2" fontId="2" fillId="0" borderId="8" xfId="0" applyNumberFormat="1" applyFont="1" applyBorder="1" applyAlignment="1">
      <alignment horizontal="center" textRotation="90" wrapText="1"/>
    </xf>
    <xf numFmtId="164" fontId="2" fillId="5" borderId="3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0" fontId="9" fillId="5" borderId="5" xfId="0" applyFont="1" applyFill="1" applyBorder="1"/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4"/>
  <sheetViews>
    <sheetView tabSelected="1" zoomScaleNormal="100" workbookViewId="0">
      <selection activeCell="H38" sqref="H38"/>
    </sheetView>
  </sheetViews>
  <sheetFormatPr defaultRowHeight="15" x14ac:dyDescent="0.25"/>
  <cols>
    <col min="1" max="1" width="5.42578125" customWidth="1"/>
    <col min="2" max="2" width="5.28515625" customWidth="1"/>
    <col min="3" max="3" width="6.140625" customWidth="1"/>
    <col min="4" max="4" width="9.7109375" customWidth="1"/>
    <col min="5" max="6" width="9.140625" customWidth="1"/>
    <col min="7" max="7" width="9" customWidth="1"/>
    <col min="9" max="9" width="9.140625" customWidth="1"/>
    <col min="10" max="10" width="9.5703125" customWidth="1"/>
    <col min="11" max="11" width="9" hidden="1" customWidth="1"/>
    <col min="12" max="12" width="8.85546875" customWidth="1"/>
    <col min="14" max="14" width="10" bestFit="1" customWidth="1"/>
    <col min="16" max="16" width="8.85546875" customWidth="1"/>
    <col min="17" max="17" width="9.85546875" bestFit="1" customWidth="1"/>
    <col min="18" max="19" width="9" customWidth="1"/>
    <col min="21" max="21" width="9" customWidth="1"/>
  </cols>
  <sheetData>
    <row r="1" spans="1:21" ht="15.75" customHeight="1" x14ac:dyDescent="0.25">
      <c r="A1" s="126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1" hidden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1" ht="0.75" customHeight="1" x14ac:dyDescent="0.25">
      <c r="A3" s="128"/>
      <c r="B3" s="129"/>
      <c r="C3" s="129"/>
      <c r="D3" s="129"/>
      <c r="E3" s="130"/>
      <c r="F3" s="131" t="s">
        <v>16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  <c r="S3" s="56"/>
      <c r="T3" s="41"/>
    </row>
    <row r="4" spans="1:21" ht="15" customHeight="1" x14ac:dyDescent="0.25">
      <c r="A4" s="42"/>
      <c r="B4" s="72" t="s">
        <v>17</v>
      </c>
      <c r="C4" s="73"/>
      <c r="D4" s="73"/>
      <c r="E4" s="74"/>
      <c r="F4" s="134" t="s">
        <v>0</v>
      </c>
      <c r="G4" s="135"/>
      <c r="H4" s="135"/>
      <c r="I4" s="135"/>
      <c r="J4" s="135"/>
      <c r="K4" s="135"/>
      <c r="L4" s="135"/>
      <c r="M4" s="135"/>
      <c r="N4" s="135"/>
      <c r="O4" s="135"/>
      <c r="P4" s="116" t="s">
        <v>18</v>
      </c>
      <c r="Q4" s="117"/>
      <c r="R4" s="120" t="s">
        <v>19</v>
      </c>
      <c r="S4" s="138" t="s">
        <v>73</v>
      </c>
      <c r="T4" s="123" t="s">
        <v>4</v>
      </c>
    </row>
    <row r="5" spans="1:21" x14ac:dyDescent="0.25">
      <c r="A5" s="43"/>
      <c r="B5" s="75" t="s">
        <v>20</v>
      </c>
      <c r="C5" s="75" t="s">
        <v>2</v>
      </c>
      <c r="D5" s="75" t="s">
        <v>68</v>
      </c>
      <c r="E5" s="136" t="s">
        <v>1</v>
      </c>
      <c r="F5" s="114" t="s">
        <v>21</v>
      </c>
      <c r="G5" s="114" t="s">
        <v>22</v>
      </c>
      <c r="H5" s="114" t="s">
        <v>23</v>
      </c>
      <c r="I5" s="114" t="s">
        <v>24</v>
      </c>
      <c r="J5" s="114" t="s">
        <v>25</v>
      </c>
      <c r="K5" s="114" t="s">
        <v>26</v>
      </c>
      <c r="L5" s="114" t="s">
        <v>27</v>
      </c>
      <c r="M5" s="114" t="s">
        <v>28</v>
      </c>
      <c r="N5" s="109" t="s">
        <v>29</v>
      </c>
      <c r="O5" s="111"/>
      <c r="P5" s="118"/>
      <c r="Q5" s="119"/>
      <c r="R5" s="121"/>
      <c r="S5" s="139"/>
      <c r="T5" s="124"/>
    </row>
    <row r="6" spans="1:21" ht="96.75" customHeight="1" x14ac:dyDescent="0.25">
      <c r="A6" s="6"/>
      <c r="B6" s="76"/>
      <c r="C6" s="76"/>
      <c r="D6" s="76"/>
      <c r="E6" s="137"/>
      <c r="F6" s="115"/>
      <c r="G6" s="115"/>
      <c r="H6" s="115"/>
      <c r="I6" s="115"/>
      <c r="J6" s="115"/>
      <c r="K6" s="115"/>
      <c r="L6" s="115"/>
      <c r="M6" s="115"/>
      <c r="N6" s="30" t="s">
        <v>69</v>
      </c>
      <c r="O6" s="30" t="s">
        <v>76</v>
      </c>
      <c r="P6" s="55" t="s">
        <v>30</v>
      </c>
      <c r="Q6" s="55" t="s">
        <v>31</v>
      </c>
      <c r="R6" s="122"/>
      <c r="S6" s="140"/>
      <c r="T6" s="125"/>
    </row>
    <row r="7" spans="1:21" x14ac:dyDescent="0.25">
      <c r="A7" s="26">
        <v>2016</v>
      </c>
      <c r="B7" s="44">
        <v>10</v>
      </c>
      <c r="C7" s="44">
        <v>4.5</v>
      </c>
      <c r="D7" s="44">
        <v>1.5</v>
      </c>
      <c r="E7" s="40">
        <f>SUM(B7:D7)</f>
        <v>16</v>
      </c>
      <c r="F7" s="21">
        <v>1.1000000000000001</v>
      </c>
      <c r="G7" s="21">
        <v>1.6</v>
      </c>
      <c r="H7" s="21">
        <v>1</v>
      </c>
      <c r="I7" s="21">
        <v>0.25</v>
      </c>
      <c r="J7" s="21">
        <v>1.4</v>
      </c>
      <c r="K7" s="21">
        <v>0</v>
      </c>
      <c r="L7" s="21">
        <v>1.1000000000000001</v>
      </c>
      <c r="M7" s="21">
        <v>1.55</v>
      </c>
      <c r="N7" s="31">
        <v>0</v>
      </c>
      <c r="O7" s="31">
        <v>2</v>
      </c>
      <c r="P7" s="28">
        <v>2.25</v>
      </c>
      <c r="Q7" s="28">
        <v>2.25</v>
      </c>
      <c r="R7" s="29">
        <v>1.5</v>
      </c>
      <c r="S7" s="29">
        <v>0</v>
      </c>
      <c r="T7" s="7">
        <f>SUM(F7:R7)</f>
        <v>16</v>
      </c>
    </row>
    <row r="8" spans="1:21" x14ac:dyDescent="0.25">
      <c r="A8" s="26">
        <v>2017</v>
      </c>
      <c r="B8" s="143" t="s">
        <v>70</v>
      </c>
      <c r="C8" s="144"/>
      <c r="D8" s="145"/>
      <c r="E8" s="40">
        <v>17.98</v>
      </c>
      <c r="F8" s="21">
        <v>1.1000000000000001</v>
      </c>
      <c r="G8" s="21">
        <v>1.6</v>
      </c>
      <c r="H8" s="21">
        <v>1</v>
      </c>
      <c r="I8" s="21">
        <v>0.25</v>
      </c>
      <c r="J8" s="21">
        <v>1.4</v>
      </c>
      <c r="K8" s="21">
        <v>0</v>
      </c>
      <c r="L8" s="21">
        <v>1.1000000000000001</v>
      </c>
      <c r="M8" s="21">
        <v>1.55</v>
      </c>
      <c r="N8" s="31">
        <v>1.98</v>
      </c>
      <c r="O8" s="31">
        <v>2</v>
      </c>
      <c r="P8" s="28">
        <v>2.25</v>
      </c>
      <c r="Q8" s="28">
        <v>2.25</v>
      </c>
      <c r="R8" s="29">
        <v>1.5</v>
      </c>
      <c r="S8" s="29">
        <v>0</v>
      </c>
      <c r="T8" s="7">
        <f>SUM(F8:R8)</f>
        <v>17.979999999999997</v>
      </c>
    </row>
    <row r="9" spans="1:21" x14ac:dyDescent="0.25">
      <c r="A9" s="26">
        <v>2017</v>
      </c>
      <c r="B9" s="143" t="s">
        <v>71</v>
      </c>
      <c r="C9" s="144"/>
      <c r="D9" s="145"/>
      <c r="E9" s="40">
        <v>20.77</v>
      </c>
      <c r="F9" s="21">
        <v>1.1000000000000001</v>
      </c>
      <c r="G9" s="21">
        <v>1.6</v>
      </c>
      <c r="H9" s="21">
        <v>1</v>
      </c>
      <c r="I9" s="21">
        <v>0.25</v>
      </c>
      <c r="J9" s="21">
        <v>1.4</v>
      </c>
      <c r="K9" s="21">
        <v>0</v>
      </c>
      <c r="L9" s="21">
        <v>1.1000000000000001</v>
      </c>
      <c r="M9" s="21">
        <v>1.55</v>
      </c>
      <c r="N9" s="31">
        <v>4.7699999999999996</v>
      </c>
      <c r="O9" s="31">
        <v>2</v>
      </c>
      <c r="P9" s="28">
        <v>2.25</v>
      </c>
      <c r="Q9" s="28">
        <v>2.25</v>
      </c>
      <c r="R9" s="29">
        <v>1.5</v>
      </c>
      <c r="S9" s="29">
        <v>0</v>
      </c>
      <c r="T9" s="7">
        <f>SUM(F9:S9)</f>
        <v>20.77</v>
      </c>
    </row>
    <row r="10" spans="1:21" x14ac:dyDescent="0.25">
      <c r="A10" s="61">
        <v>2018</v>
      </c>
      <c r="B10" s="144" t="s">
        <v>70</v>
      </c>
      <c r="C10" s="144"/>
      <c r="D10" s="145"/>
      <c r="E10" s="40">
        <v>19.649999999999999</v>
      </c>
      <c r="F10" s="64">
        <v>1.1000000000000001</v>
      </c>
      <c r="G10" s="64">
        <v>1.6</v>
      </c>
      <c r="H10" s="64">
        <v>1</v>
      </c>
      <c r="I10" s="64">
        <v>0.25</v>
      </c>
      <c r="J10" s="64">
        <v>1.4</v>
      </c>
      <c r="K10" s="64">
        <v>0</v>
      </c>
      <c r="L10" s="64">
        <v>1.1000000000000001</v>
      </c>
      <c r="M10" s="64">
        <v>1.55</v>
      </c>
      <c r="N10" s="65">
        <v>3.65</v>
      </c>
      <c r="O10" s="65">
        <v>2</v>
      </c>
      <c r="P10" s="62">
        <v>2.25</v>
      </c>
      <c r="Q10" s="63">
        <v>2.25</v>
      </c>
      <c r="R10" s="29">
        <v>1.5</v>
      </c>
      <c r="S10" s="29">
        <v>0</v>
      </c>
      <c r="T10" s="7">
        <f>SUM(F10:S10)</f>
        <v>19.649999999999999</v>
      </c>
    </row>
    <row r="11" spans="1:21" ht="17.25" customHeight="1" x14ac:dyDescent="0.25">
      <c r="A11" s="146" t="s">
        <v>32</v>
      </c>
      <c r="B11" s="147"/>
      <c r="C11" s="147"/>
      <c r="D11" s="148"/>
      <c r="E11" s="40">
        <v>6589.2</v>
      </c>
      <c r="F11" s="109" t="s">
        <v>33</v>
      </c>
      <c r="G11" s="110"/>
      <c r="H11" s="110"/>
      <c r="I11" s="110"/>
      <c r="J11" s="110"/>
      <c r="K11" s="110"/>
      <c r="L11" s="110"/>
      <c r="M11" s="110"/>
      <c r="N11" s="110"/>
      <c r="O11" s="111"/>
      <c r="P11" s="112" t="s">
        <v>34</v>
      </c>
      <c r="Q11" s="113"/>
      <c r="R11" s="7" t="s">
        <v>35</v>
      </c>
      <c r="S11" s="7"/>
      <c r="T11" s="7"/>
    </row>
    <row r="12" spans="1:21" x14ac:dyDescent="0.25">
      <c r="A12" s="154" t="s">
        <v>36</v>
      </c>
      <c r="B12" s="155"/>
      <c r="C12" s="155"/>
      <c r="D12" s="155"/>
      <c r="E12" s="156"/>
      <c r="F12" s="8">
        <f>E11*F7</f>
        <v>7248.1200000000008</v>
      </c>
      <c r="G12" s="8">
        <f>E11*G7</f>
        <v>10542.720000000001</v>
      </c>
      <c r="H12" s="8">
        <f>E11*1</f>
        <v>6589.2</v>
      </c>
      <c r="I12" s="8">
        <f>E11*I8</f>
        <v>1647.3</v>
      </c>
      <c r="J12" s="8">
        <f>E11*J7</f>
        <v>9224.8799999999992</v>
      </c>
      <c r="K12" s="8">
        <f>SUM(K7*2002.5)</f>
        <v>0</v>
      </c>
      <c r="L12" s="8">
        <f>E11*L8</f>
        <v>7248.1200000000008</v>
      </c>
      <c r="M12" s="8">
        <f>E11*M7</f>
        <v>10213.26</v>
      </c>
      <c r="N12" s="8">
        <f>E11*N9</f>
        <v>31430.483999999997</v>
      </c>
      <c r="O12" s="8">
        <f>E11*O8</f>
        <v>13178.4</v>
      </c>
      <c r="P12" s="8">
        <f>E11*P8</f>
        <v>14825.699999999999</v>
      </c>
      <c r="Q12" s="8">
        <f>E11*Q7</f>
        <v>14825.699999999999</v>
      </c>
      <c r="R12" s="8">
        <f>E11*R7</f>
        <v>9883.7999999999993</v>
      </c>
      <c r="S12" s="8">
        <v>0</v>
      </c>
      <c r="T12" s="8">
        <f>SUM(F12:R12)</f>
        <v>136857.68399999998</v>
      </c>
      <c r="U12" s="1"/>
    </row>
    <row r="13" spans="1:21" x14ac:dyDescent="0.25">
      <c r="A13" s="149" t="s">
        <v>37</v>
      </c>
      <c r="B13" s="149"/>
      <c r="C13" s="149"/>
      <c r="D13" s="149"/>
      <c r="E13" s="150"/>
      <c r="F13" s="151" t="s">
        <v>38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</row>
    <row r="14" spans="1:21" ht="24.75" customHeight="1" x14ac:dyDescent="0.25">
      <c r="A14" s="174" t="s">
        <v>39</v>
      </c>
      <c r="B14" s="174"/>
      <c r="C14" s="174"/>
      <c r="D14" s="175"/>
      <c r="E14" s="9">
        <v>-50210.159999999916</v>
      </c>
      <c r="F14" s="57"/>
      <c r="G14" s="53"/>
      <c r="H14" s="10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</row>
    <row r="15" spans="1:21" x14ac:dyDescent="0.25">
      <c r="A15" s="45"/>
      <c r="B15" s="152" t="s">
        <v>67</v>
      </c>
      <c r="C15" s="152"/>
      <c r="D15" s="32" t="s">
        <v>37</v>
      </c>
      <c r="E15" s="33" t="s">
        <v>13</v>
      </c>
      <c r="F15" s="57"/>
      <c r="G15" s="53"/>
      <c r="H15" s="10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1" x14ac:dyDescent="0.25">
      <c r="A16" s="46" t="s">
        <v>40</v>
      </c>
      <c r="B16" s="141">
        <v>118849.49</v>
      </c>
      <c r="C16" s="153"/>
      <c r="D16" s="47">
        <f>79594.43+24875.87+462.83</f>
        <v>104933.12999999999</v>
      </c>
      <c r="E16" s="34"/>
      <c r="F16" s="11">
        <f>E11*F8</f>
        <v>7248.1200000000008</v>
      </c>
      <c r="G16" s="11">
        <v>11389.6</v>
      </c>
      <c r="H16" s="12">
        <f>E11*H8</f>
        <v>6589.2</v>
      </c>
      <c r="I16" s="11">
        <v>2800</v>
      </c>
      <c r="J16" s="11">
        <f>E11*J8</f>
        <v>9224.8799999999992</v>
      </c>
      <c r="K16" s="11">
        <v>0</v>
      </c>
      <c r="L16" s="11">
        <v>6593.4</v>
      </c>
      <c r="M16" s="11">
        <f>E11*M8</f>
        <v>10213.26</v>
      </c>
      <c r="N16" s="11">
        <f>6137.24+7192.13+15315.19</f>
        <v>28644.559999999998</v>
      </c>
      <c r="O16" s="11">
        <v>0</v>
      </c>
      <c r="P16" s="13">
        <v>0</v>
      </c>
      <c r="Q16" s="13">
        <v>0</v>
      </c>
      <c r="R16" s="11">
        <f>E11*R8</f>
        <v>9883.7999999999993</v>
      </c>
      <c r="S16" s="11">
        <v>0</v>
      </c>
      <c r="T16" s="14">
        <f t="shared" ref="T16:T22" si="0">SUM(F16:S16)</f>
        <v>92586.82</v>
      </c>
      <c r="U16" s="4"/>
    </row>
    <row r="17" spans="1:21" x14ac:dyDescent="0.25">
      <c r="A17" s="46" t="s">
        <v>41</v>
      </c>
      <c r="B17" s="141">
        <v>132816.64000000001</v>
      </c>
      <c r="C17" s="142"/>
      <c r="D17" s="47">
        <v>129004.46</v>
      </c>
      <c r="E17" s="34"/>
      <c r="F17" s="11">
        <v>7248.1200000000008</v>
      </c>
      <c r="G17" s="11">
        <v>11389.6</v>
      </c>
      <c r="H17" s="12">
        <v>6589.2</v>
      </c>
      <c r="I17" s="11">
        <v>2800</v>
      </c>
      <c r="J17" s="11">
        <v>9224.8799999999992</v>
      </c>
      <c r="K17" s="11">
        <v>0</v>
      </c>
      <c r="L17" s="11">
        <v>6593.4</v>
      </c>
      <c r="M17" s="11">
        <v>10213.26</v>
      </c>
      <c r="N17" s="11">
        <f>8222.88+5408.28+5053.11</f>
        <v>18684.27</v>
      </c>
      <c r="O17" s="11">
        <v>0</v>
      </c>
      <c r="P17" s="13">
        <v>0</v>
      </c>
      <c r="Q17" s="13">
        <v>19291</v>
      </c>
      <c r="R17" s="11">
        <v>9883.7999999999993</v>
      </c>
      <c r="S17" s="11">
        <v>0</v>
      </c>
      <c r="T17" s="14">
        <f t="shared" si="0"/>
        <v>101917.53000000001</v>
      </c>
      <c r="U17" s="4"/>
    </row>
    <row r="18" spans="1:21" x14ac:dyDescent="0.25">
      <c r="A18" s="46" t="s">
        <v>5</v>
      </c>
      <c r="B18" s="141">
        <v>117935.72</v>
      </c>
      <c r="C18" s="142"/>
      <c r="D18" s="47">
        <v>116628.07</v>
      </c>
      <c r="E18" s="34"/>
      <c r="F18" s="11">
        <v>7248.1200000000008</v>
      </c>
      <c r="G18" s="11">
        <v>11389.6</v>
      </c>
      <c r="H18" s="12">
        <v>6589.2</v>
      </c>
      <c r="I18" s="11">
        <v>2800</v>
      </c>
      <c r="J18" s="11">
        <v>9224.8799999999992</v>
      </c>
      <c r="K18" s="11"/>
      <c r="L18" s="11">
        <v>6593.4</v>
      </c>
      <c r="M18" s="11">
        <v>10213.26</v>
      </c>
      <c r="N18" s="11">
        <f>4376.35+3524.62</f>
        <v>7900.97</v>
      </c>
      <c r="O18" s="11">
        <v>0</v>
      </c>
      <c r="P18" s="13">
        <v>0</v>
      </c>
      <c r="Q18" s="13">
        <v>0</v>
      </c>
      <c r="R18" s="11">
        <v>9883.7999999999993</v>
      </c>
      <c r="S18" s="11">
        <v>0</v>
      </c>
      <c r="T18" s="14">
        <f t="shared" si="0"/>
        <v>71843.23000000001</v>
      </c>
      <c r="U18" s="4"/>
    </row>
    <row r="19" spans="1:21" x14ac:dyDescent="0.25">
      <c r="A19" s="46" t="s">
        <v>42</v>
      </c>
      <c r="B19" s="141">
        <v>112257.52</v>
      </c>
      <c r="C19" s="142"/>
      <c r="D19" s="47">
        <v>122794.03</v>
      </c>
      <c r="E19" s="34"/>
      <c r="F19" s="11">
        <v>7248.1200000000008</v>
      </c>
      <c r="G19" s="11">
        <v>11389.6</v>
      </c>
      <c r="H19" s="12">
        <v>6589.2</v>
      </c>
      <c r="I19" s="11">
        <v>1400</v>
      </c>
      <c r="J19" s="11">
        <v>9224.8799999999992</v>
      </c>
      <c r="K19" s="11"/>
      <c r="L19" s="11">
        <v>6593.4</v>
      </c>
      <c r="M19" s="11">
        <v>10213.26</v>
      </c>
      <c r="N19" s="11">
        <f>20995.06+8681.34+10322.72</f>
        <v>39999.120000000003</v>
      </c>
      <c r="O19" s="11">
        <v>0</v>
      </c>
      <c r="P19" s="13">
        <v>0</v>
      </c>
      <c r="Q19" s="13">
        <v>0</v>
      </c>
      <c r="R19" s="11">
        <v>9883.7999999999993</v>
      </c>
      <c r="S19" s="11">
        <v>0</v>
      </c>
      <c r="T19" s="14">
        <f t="shared" si="0"/>
        <v>102541.38000000002</v>
      </c>
      <c r="U19" s="4"/>
    </row>
    <row r="20" spans="1:21" x14ac:dyDescent="0.25">
      <c r="A20" s="46" t="s">
        <v>8</v>
      </c>
      <c r="B20" s="141">
        <v>122177.93</v>
      </c>
      <c r="C20" s="142"/>
      <c r="D20" s="47">
        <v>104655.70999999999</v>
      </c>
      <c r="E20" s="34"/>
      <c r="F20" s="11">
        <v>7248.1200000000008</v>
      </c>
      <c r="G20" s="11">
        <v>11389.6</v>
      </c>
      <c r="H20" s="12">
        <v>6589.2</v>
      </c>
      <c r="I20" s="11">
        <v>0</v>
      </c>
      <c r="J20" s="11">
        <v>9224.8799999999992</v>
      </c>
      <c r="K20" s="11"/>
      <c r="L20" s="11">
        <v>6593.4</v>
      </c>
      <c r="M20" s="11">
        <v>10213.26</v>
      </c>
      <c r="N20" s="11">
        <f>18927.11+13243.7+2082.73</f>
        <v>34253.54</v>
      </c>
      <c r="O20" s="11">
        <v>13718</v>
      </c>
      <c r="P20" s="49">
        <v>0</v>
      </c>
      <c r="Q20" s="13">
        <f>30957+23224</f>
        <v>54181</v>
      </c>
      <c r="R20" s="11">
        <v>9883.7999999999993</v>
      </c>
      <c r="S20" s="11">
        <v>0</v>
      </c>
      <c r="T20" s="14">
        <f t="shared" si="0"/>
        <v>163294.79999999999</v>
      </c>
      <c r="U20" s="4"/>
    </row>
    <row r="21" spans="1:21" x14ac:dyDescent="0.25">
      <c r="A21" s="46" t="s">
        <v>9</v>
      </c>
      <c r="B21" s="141">
        <v>128117.23</v>
      </c>
      <c r="C21" s="142"/>
      <c r="D21" s="47">
        <v>121505.34999999999</v>
      </c>
      <c r="E21" s="34"/>
      <c r="F21" s="11">
        <v>7248.1200000000008</v>
      </c>
      <c r="G21" s="11">
        <v>11389.6</v>
      </c>
      <c r="H21" s="12">
        <v>6589.2</v>
      </c>
      <c r="I21" s="11">
        <v>0</v>
      </c>
      <c r="J21" s="11">
        <v>9224.8799999999992</v>
      </c>
      <c r="K21" s="11"/>
      <c r="L21" s="11">
        <v>6593.4</v>
      </c>
      <c r="M21" s="11">
        <v>10213.26</v>
      </c>
      <c r="N21" s="11">
        <f>18422.42+3125.12+2598</f>
        <v>24145.539999999997</v>
      </c>
      <c r="O21" s="11">
        <v>0</v>
      </c>
      <c r="P21" s="13">
        <f>385+2256+233</f>
        <v>2874</v>
      </c>
      <c r="Q21" s="13">
        <v>11652</v>
      </c>
      <c r="R21" s="11">
        <v>9883.7999999999993</v>
      </c>
      <c r="S21" s="11">
        <v>0</v>
      </c>
      <c r="T21" s="14">
        <f t="shared" si="0"/>
        <v>99813.8</v>
      </c>
      <c r="U21" s="4"/>
    </row>
    <row r="22" spans="1:21" x14ac:dyDescent="0.25">
      <c r="A22" s="46" t="s">
        <v>10</v>
      </c>
      <c r="B22" s="141">
        <v>128267.67</v>
      </c>
      <c r="C22" s="142"/>
      <c r="D22" s="47">
        <v>135997.60999999999</v>
      </c>
      <c r="E22" s="34"/>
      <c r="F22" s="11">
        <v>7248.1200000000008</v>
      </c>
      <c r="G22" s="11">
        <v>11389.6</v>
      </c>
      <c r="H22" s="12">
        <v>6589.2</v>
      </c>
      <c r="I22" s="11">
        <v>0</v>
      </c>
      <c r="J22" s="11">
        <v>9224.8799999999992</v>
      </c>
      <c r="K22" s="11"/>
      <c r="L22" s="11">
        <v>8086</v>
      </c>
      <c r="M22" s="11">
        <v>10213.26</v>
      </c>
      <c r="N22" s="11">
        <f>326.42+20417.09+7867.61</f>
        <v>28611.119999999999</v>
      </c>
      <c r="O22" s="11">
        <f>933+1000+500</f>
        <v>2433</v>
      </c>
      <c r="P22" s="13">
        <f>29093+1655</f>
        <v>30748</v>
      </c>
      <c r="Q22" s="13">
        <v>0</v>
      </c>
      <c r="R22" s="11">
        <v>9883.7999999999993</v>
      </c>
      <c r="S22" s="11">
        <v>0</v>
      </c>
      <c r="T22" s="14">
        <f t="shared" si="0"/>
        <v>124426.98000000001</v>
      </c>
      <c r="U22" s="4"/>
    </row>
    <row r="23" spans="1:21" x14ac:dyDescent="0.25">
      <c r="A23" s="46" t="s">
        <v>11</v>
      </c>
      <c r="B23" s="141"/>
      <c r="C23" s="142"/>
      <c r="D23" s="47"/>
      <c r="E23" s="34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13"/>
      <c r="Q23" s="13"/>
      <c r="R23" s="11"/>
      <c r="S23" s="11"/>
      <c r="T23" s="14"/>
      <c r="U23" s="4"/>
    </row>
    <row r="24" spans="1:21" x14ac:dyDescent="0.25">
      <c r="A24" s="46" t="s">
        <v>43</v>
      </c>
      <c r="B24" s="141"/>
      <c r="C24" s="142"/>
      <c r="D24" s="47"/>
      <c r="E24" s="34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13"/>
      <c r="Q24" s="13"/>
      <c r="R24" s="11"/>
      <c r="S24" s="11"/>
      <c r="T24" s="14"/>
    </row>
    <row r="25" spans="1:21" x14ac:dyDescent="0.25">
      <c r="A25" s="46" t="s">
        <v>44</v>
      </c>
      <c r="B25" s="141"/>
      <c r="C25" s="142"/>
      <c r="D25" s="47"/>
      <c r="E25" s="34"/>
      <c r="F25" s="11"/>
      <c r="G25" s="11"/>
      <c r="H25" s="12"/>
      <c r="I25" s="11"/>
      <c r="J25" s="11"/>
      <c r="K25" s="11"/>
      <c r="L25" s="11"/>
      <c r="M25" s="11"/>
      <c r="N25" s="11"/>
      <c r="O25" s="11"/>
      <c r="P25" s="13"/>
      <c r="Q25" s="13"/>
      <c r="R25" s="11"/>
      <c r="S25" s="11"/>
      <c r="T25" s="14"/>
    </row>
    <row r="26" spans="1:21" x14ac:dyDescent="0.25">
      <c r="A26" s="46" t="s">
        <v>45</v>
      </c>
      <c r="B26" s="141"/>
      <c r="C26" s="142"/>
      <c r="D26" s="47"/>
      <c r="E26" s="34"/>
      <c r="F26" s="11"/>
      <c r="G26" s="11"/>
      <c r="H26" s="12"/>
      <c r="I26" s="11"/>
      <c r="J26" s="11"/>
      <c r="K26" s="11"/>
      <c r="L26" s="11"/>
      <c r="M26" s="11"/>
      <c r="N26" s="11"/>
      <c r="O26" s="11"/>
      <c r="P26" s="13"/>
      <c r="Q26" s="13"/>
      <c r="R26" s="11"/>
      <c r="S26" s="11"/>
      <c r="T26" s="14"/>
    </row>
    <row r="27" spans="1:21" x14ac:dyDescent="0.25">
      <c r="A27" s="46" t="s">
        <v>46</v>
      </c>
      <c r="B27" s="141"/>
      <c r="C27" s="142"/>
      <c r="D27" s="47"/>
      <c r="E27" s="34"/>
      <c r="F27" s="11"/>
      <c r="G27" s="11"/>
      <c r="H27" s="12"/>
      <c r="I27" s="11"/>
      <c r="J27" s="11"/>
      <c r="K27" s="11"/>
      <c r="L27" s="11"/>
      <c r="M27" s="11"/>
      <c r="N27" s="11"/>
      <c r="O27" s="11"/>
      <c r="P27" s="13"/>
      <c r="Q27" s="13"/>
      <c r="R27" s="11"/>
      <c r="S27" s="11"/>
      <c r="T27" s="14"/>
    </row>
    <row r="28" spans="1:21" ht="23.25" x14ac:dyDescent="0.25">
      <c r="A28" s="25" t="s">
        <v>74</v>
      </c>
      <c r="B28" s="141">
        <v>0</v>
      </c>
      <c r="C28" s="142"/>
      <c r="D28" s="47">
        <v>0</v>
      </c>
      <c r="E28" s="34"/>
      <c r="F28" s="11"/>
      <c r="G28" s="11"/>
      <c r="H28" s="12"/>
      <c r="I28" s="11"/>
      <c r="J28" s="11"/>
      <c r="K28" s="11"/>
      <c r="L28" s="11"/>
      <c r="M28" s="11"/>
      <c r="N28" s="11"/>
      <c r="O28" s="11"/>
      <c r="P28" s="13"/>
      <c r="Q28" s="13"/>
      <c r="R28" s="11"/>
      <c r="S28" s="11"/>
      <c r="T28" s="14"/>
    </row>
    <row r="29" spans="1:21" ht="20.25" customHeight="1" x14ac:dyDescent="0.25">
      <c r="A29" s="25" t="s">
        <v>47</v>
      </c>
      <c r="B29" s="141">
        <v>0</v>
      </c>
      <c r="C29" s="142"/>
      <c r="D29" s="47">
        <f>7200+1800+1800</f>
        <v>10800</v>
      </c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3"/>
      <c r="Q29" s="13"/>
      <c r="R29" s="11"/>
      <c r="S29" s="11"/>
      <c r="T29" s="14"/>
    </row>
    <row r="30" spans="1:21" ht="20.25" customHeight="1" x14ac:dyDescent="0.25">
      <c r="A30" s="25" t="s">
        <v>75</v>
      </c>
      <c r="B30" s="141">
        <v>0</v>
      </c>
      <c r="C30" s="142"/>
      <c r="D30" s="47">
        <f>6600+4400</f>
        <v>11000</v>
      </c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  <c r="Q30" s="13"/>
      <c r="R30" s="11"/>
      <c r="S30" s="11"/>
      <c r="T30" s="14"/>
    </row>
    <row r="31" spans="1:21" ht="28.5" customHeight="1" x14ac:dyDescent="0.25">
      <c r="A31" s="25" t="s">
        <v>6</v>
      </c>
      <c r="B31" s="141">
        <v>0</v>
      </c>
      <c r="C31" s="142"/>
      <c r="D31" s="47">
        <f>3750+2500</f>
        <v>6250</v>
      </c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3"/>
      <c r="Q31" s="13"/>
      <c r="R31" s="11"/>
      <c r="S31" s="11"/>
      <c r="T31" s="14"/>
    </row>
    <row r="32" spans="1:21" x14ac:dyDescent="0.25">
      <c r="A32" s="22" t="s">
        <v>1</v>
      </c>
      <c r="B32" s="160">
        <f>SUM(B16:B31)</f>
        <v>860422.20000000007</v>
      </c>
      <c r="C32" s="161"/>
      <c r="D32" s="23">
        <f>SUM(D16:D31)</f>
        <v>863568.36</v>
      </c>
      <c r="E32" s="23"/>
      <c r="F32" s="23">
        <f>SUM(F16:F31)</f>
        <v>50736.840000000011</v>
      </c>
      <c r="G32" s="23">
        <f>SUM(G16:G31)</f>
        <v>79727.200000000012</v>
      </c>
      <c r="H32" s="23">
        <f>SUM(H16:H31)</f>
        <v>46124.399999999994</v>
      </c>
      <c r="I32" s="23">
        <f>SUM(I16:I31)</f>
        <v>9800</v>
      </c>
      <c r="J32" s="23">
        <f>SUM(J16:J31)</f>
        <v>64574.159999999989</v>
      </c>
      <c r="K32" s="23"/>
      <c r="L32" s="23">
        <f t="shared" ref="L32:T32" si="1">SUM(L16:L31)</f>
        <v>47646.400000000001</v>
      </c>
      <c r="M32" s="23">
        <f t="shared" si="1"/>
        <v>71492.820000000007</v>
      </c>
      <c r="N32" s="23">
        <f t="shared" si="1"/>
        <v>182239.12000000002</v>
      </c>
      <c r="O32" s="23">
        <f t="shared" si="1"/>
        <v>16151</v>
      </c>
      <c r="P32" s="23">
        <f t="shared" si="1"/>
        <v>33622</v>
      </c>
      <c r="Q32" s="23">
        <f t="shared" si="1"/>
        <v>85124</v>
      </c>
      <c r="R32" s="23">
        <f t="shared" si="1"/>
        <v>69186.600000000006</v>
      </c>
      <c r="S32" s="23">
        <f t="shared" si="1"/>
        <v>0</v>
      </c>
      <c r="T32" s="24">
        <f t="shared" si="1"/>
        <v>756424.54</v>
      </c>
    </row>
    <row r="33" spans="1:20" x14ac:dyDescent="0.25">
      <c r="A33" s="48"/>
      <c r="B33" s="159"/>
      <c r="C33" s="15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 t="s">
        <v>65</v>
      </c>
      <c r="R33" s="157">
        <f>E14+D32-T32</f>
        <v>56933.660000000033</v>
      </c>
      <c r="S33" s="157"/>
      <c r="T33" s="157"/>
    </row>
    <row r="34" spans="1:20" x14ac:dyDescent="0.25">
      <c r="A34" s="48"/>
      <c r="B34" s="50" t="s">
        <v>8</v>
      </c>
      <c r="C34" s="176">
        <v>13718</v>
      </c>
      <c r="D34" s="176"/>
      <c r="E34" s="18" t="s">
        <v>66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7"/>
      <c r="S34" s="27"/>
      <c r="T34" s="27"/>
    </row>
    <row r="35" spans="1:20" x14ac:dyDescent="0.25">
      <c r="A35" s="48"/>
      <c r="B35" s="50" t="s">
        <v>10</v>
      </c>
      <c r="C35" s="176">
        <v>933</v>
      </c>
      <c r="D35" s="176"/>
      <c r="E35" s="18" t="s">
        <v>80</v>
      </c>
      <c r="F35" s="18"/>
      <c r="G35" s="18"/>
      <c r="H35" s="18"/>
      <c r="I35" s="18"/>
      <c r="L35" s="66" t="s">
        <v>12</v>
      </c>
      <c r="M35" s="66">
        <v>6137.24</v>
      </c>
      <c r="N35" s="66" t="s">
        <v>78</v>
      </c>
      <c r="O35" s="66">
        <v>7192.13</v>
      </c>
      <c r="P35" s="66" t="s">
        <v>79</v>
      </c>
      <c r="Q35" s="66">
        <v>15315.19</v>
      </c>
      <c r="R35" s="69" t="s">
        <v>15</v>
      </c>
      <c r="S35" s="67"/>
      <c r="T35" s="27"/>
    </row>
    <row r="36" spans="1:20" x14ac:dyDescent="0.25">
      <c r="C36" s="177">
        <v>1000</v>
      </c>
      <c r="D36" s="177"/>
      <c r="E36" s="18" t="s">
        <v>81</v>
      </c>
      <c r="L36" s="66" t="s">
        <v>3</v>
      </c>
      <c r="M36" s="66">
        <v>8222.8799999999992</v>
      </c>
      <c r="N36" s="66" t="s">
        <v>78</v>
      </c>
      <c r="O36" s="66">
        <v>5053.1099999999997</v>
      </c>
      <c r="P36" s="66" t="s">
        <v>79</v>
      </c>
      <c r="Q36" s="66">
        <v>5408.28</v>
      </c>
      <c r="R36" s="66" t="s">
        <v>15</v>
      </c>
      <c r="S36" s="51"/>
      <c r="T36" s="51"/>
    </row>
    <row r="37" spans="1:20" x14ac:dyDescent="0.25">
      <c r="C37" s="177">
        <v>500</v>
      </c>
      <c r="D37" s="177"/>
      <c r="E37" s="18" t="s">
        <v>82</v>
      </c>
      <c r="L37" s="66" t="s">
        <v>5</v>
      </c>
      <c r="M37" s="66">
        <v>4376.3500000000004</v>
      </c>
      <c r="N37" s="66" t="s">
        <v>78</v>
      </c>
      <c r="O37" s="66">
        <v>3524.62</v>
      </c>
      <c r="P37" s="66" t="s">
        <v>79</v>
      </c>
      <c r="Q37" s="66"/>
      <c r="R37" s="66"/>
      <c r="S37" s="51"/>
      <c r="T37" s="51"/>
    </row>
    <row r="38" spans="1:20" x14ac:dyDescent="0.25">
      <c r="C38" s="35"/>
      <c r="D38" s="39"/>
      <c r="L38" s="66" t="s">
        <v>7</v>
      </c>
      <c r="M38" s="66">
        <v>8681.34</v>
      </c>
      <c r="N38" s="66" t="s">
        <v>78</v>
      </c>
      <c r="O38" s="66">
        <v>10322.719999999999</v>
      </c>
      <c r="P38" s="66" t="s">
        <v>79</v>
      </c>
      <c r="Q38" s="66">
        <v>20995.06</v>
      </c>
      <c r="R38" s="66" t="s">
        <v>15</v>
      </c>
      <c r="S38" s="68"/>
      <c r="T38" s="68"/>
    </row>
    <row r="39" spans="1:20" x14ac:dyDescent="0.25">
      <c r="C39" s="35"/>
      <c r="D39" s="39"/>
      <c r="L39" s="66" t="s">
        <v>8</v>
      </c>
      <c r="M39" s="66">
        <v>18927.11</v>
      </c>
      <c r="N39" s="66" t="s">
        <v>78</v>
      </c>
      <c r="O39" s="66">
        <v>2082.73</v>
      </c>
      <c r="P39" s="66" t="s">
        <v>79</v>
      </c>
      <c r="Q39" s="66">
        <v>13243.7</v>
      </c>
      <c r="R39" s="66" t="s">
        <v>15</v>
      </c>
      <c r="S39" s="70"/>
      <c r="T39" s="70"/>
    </row>
    <row r="40" spans="1:20" x14ac:dyDescent="0.25">
      <c r="C40" s="35"/>
      <c r="D40" s="39"/>
      <c r="L40" s="66" t="s">
        <v>9</v>
      </c>
      <c r="M40" s="66">
        <v>18422.419999999998</v>
      </c>
      <c r="N40" s="66" t="s">
        <v>78</v>
      </c>
      <c r="O40" s="66">
        <v>2598</v>
      </c>
      <c r="P40" s="66" t="s">
        <v>79</v>
      </c>
      <c r="Q40" s="66">
        <v>3125.12</v>
      </c>
      <c r="R40" s="66" t="s">
        <v>15</v>
      </c>
      <c r="S40" s="70"/>
      <c r="T40" s="70"/>
    </row>
    <row r="41" spans="1:20" x14ac:dyDescent="0.25">
      <c r="C41" s="35"/>
      <c r="D41" s="39"/>
      <c r="L41" s="66" t="s">
        <v>10</v>
      </c>
      <c r="M41" s="66">
        <v>20417.09</v>
      </c>
      <c r="N41" s="66" t="s">
        <v>78</v>
      </c>
      <c r="O41" s="66">
        <v>7867.61</v>
      </c>
      <c r="P41" s="66" t="s">
        <v>79</v>
      </c>
      <c r="Q41" s="66">
        <v>326.42</v>
      </c>
      <c r="R41" s="66" t="s">
        <v>15</v>
      </c>
      <c r="S41" s="71"/>
      <c r="T41" s="71"/>
    </row>
    <row r="42" spans="1:20" x14ac:dyDescent="0.25">
      <c r="C42" s="35"/>
      <c r="D42" s="39"/>
      <c r="R42" s="51"/>
      <c r="S42" s="51"/>
      <c r="T42" s="51"/>
    </row>
    <row r="43" spans="1:20" x14ac:dyDescent="0.25">
      <c r="A43" s="158" t="s">
        <v>48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</row>
    <row r="44" spans="1:20" x14ac:dyDescent="0.25">
      <c r="A44" s="162" t="s">
        <v>49</v>
      </c>
      <c r="B44" s="163"/>
      <c r="C44" s="168" t="s">
        <v>50</v>
      </c>
      <c r="D44" s="169"/>
      <c r="E44" s="169"/>
      <c r="F44" s="169"/>
      <c r="G44" s="169"/>
      <c r="H44" s="169"/>
      <c r="I44" s="169"/>
      <c r="J44" s="169"/>
      <c r="K44" s="170"/>
      <c r="L44" s="101" t="s">
        <v>51</v>
      </c>
      <c r="M44" s="102"/>
      <c r="N44" s="103"/>
      <c r="O44" s="107" t="s">
        <v>52</v>
      </c>
      <c r="P44" s="107"/>
      <c r="Q44" s="162" t="s">
        <v>53</v>
      </c>
      <c r="R44" s="163"/>
      <c r="S44" s="58"/>
      <c r="T44" s="107" t="s">
        <v>54</v>
      </c>
    </row>
    <row r="45" spans="1:20" x14ac:dyDescent="0.25">
      <c r="A45" s="164"/>
      <c r="B45" s="165"/>
      <c r="C45" s="171"/>
      <c r="D45" s="172"/>
      <c r="E45" s="172"/>
      <c r="F45" s="172"/>
      <c r="G45" s="172"/>
      <c r="H45" s="172"/>
      <c r="I45" s="172"/>
      <c r="J45" s="172"/>
      <c r="K45" s="173"/>
      <c r="L45" s="104"/>
      <c r="M45" s="105"/>
      <c r="N45" s="106"/>
      <c r="O45" s="108"/>
      <c r="P45" s="108"/>
      <c r="Q45" s="164"/>
      <c r="R45" s="165"/>
      <c r="S45" s="59"/>
      <c r="T45" s="108"/>
    </row>
    <row r="46" spans="1:20" x14ac:dyDescent="0.25">
      <c r="A46" s="91"/>
      <c r="B46" s="92"/>
      <c r="C46" s="93" t="s">
        <v>55</v>
      </c>
      <c r="D46" s="94"/>
      <c r="E46" s="94"/>
      <c r="F46" s="94"/>
      <c r="G46" s="94"/>
      <c r="H46" s="94"/>
      <c r="I46" s="94"/>
      <c r="J46" s="94"/>
      <c r="K46" s="95"/>
      <c r="L46" s="96"/>
      <c r="M46" s="97"/>
      <c r="N46" s="98"/>
      <c r="O46" s="5"/>
      <c r="P46" s="5"/>
      <c r="Q46" s="166"/>
      <c r="R46" s="167"/>
      <c r="S46" s="60"/>
      <c r="T46" s="5"/>
    </row>
    <row r="47" spans="1:20" x14ac:dyDescent="0.25">
      <c r="A47" s="91"/>
      <c r="B47" s="92"/>
      <c r="C47" s="93" t="s">
        <v>56</v>
      </c>
      <c r="D47" s="94"/>
      <c r="E47" s="94"/>
      <c r="F47" s="94"/>
      <c r="G47" s="94"/>
      <c r="H47" s="94"/>
      <c r="I47" s="94"/>
      <c r="J47" s="94"/>
      <c r="K47" s="95"/>
      <c r="L47" s="84" t="s">
        <v>72</v>
      </c>
      <c r="M47" s="85"/>
      <c r="N47" s="86"/>
      <c r="O47" s="15">
        <v>0.05</v>
      </c>
      <c r="P47" s="16"/>
      <c r="Q47" s="90">
        <f>SUM(O47*2002.5*12)</f>
        <v>1201.5</v>
      </c>
      <c r="R47" s="77"/>
      <c r="S47" s="52"/>
      <c r="T47" s="15"/>
    </row>
    <row r="48" spans="1:20" x14ac:dyDescent="0.25">
      <c r="A48" s="91"/>
      <c r="B48" s="92"/>
      <c r="C48" s="93" t="s">
        <v>57</v>
      </c>
      <c r="D48" s="94"/>
      <c r="E48" s="94"/>
      <c r="F48" s="94"/>
      <c r="G48" s="94"/>
      <c r="H48" s="94"/>
      <c r="I48" s="94"/>
      <c r="J48" s="94"/>
      <c r="K48" s="95"/>
      <c r="L48" s="84" t="s">
        <v>72</v>
      </c>
      <c r="M48" s="85"/>
      <c r="N48" s="86"/>
      <c r="O48" s="15">
        <v>0.05</v>
      </c>
      <c r="P48" s="16"/>
      <c r="Q48" s="90">
        <f t="shared" ref="Q48:Q53" si="2">SUM(O48*2002.5*12)</f>
        <v>1201.5</v>
      </c>
      <c r="R48" s="77"/>
      <c r="S48" s="52"/>
      <c r="T48" s="15"/>
    </row>
    <row r="49" spans="1:20" x14ac:dyDescent="0.25">
      <c r="A49" s="91"/>
      <c r="B49" s="92"/>
      <c r="C49" s="93" t="s">
        <v>58</v>
      </c>
      <c r="D49" s="94"/>
      <c r="E49" s="94"/>
      <c r="F49" s="94"/>
      <c r="G49" s="94"/>
      <c r="H49" s="94"/>
      <c r="I49" s="94"/>
      <c r="J49" s="94"/>
      <c r="K49" s="95"/>
      <c r="L49" s="84" t="s">
        <v>59</v>
      </c>
      <c r="M49" s="85"/>
      <c r="N49" s="86"/>
      <c r="O49" s="15">
        <v>0.15</v>
      </c>
      <c r="P49" s="16"/>
      <c r="Q49" s="90">
        <f t="shared" si="2"/>
        <v>3604.5</v>
      </c>
      <c r="R49" s="77"/>
      <c r="S49" s="52"/>
      <c r="T49" s="15"/>
    </row>
    <row r="50" spans="1:20" x14ac:dyDescent="0.25">
      <c r="A50" s="90"/>
      <c r="B50" s="77"/>
      <c r="C50" s="78" t="s">
        <v>60</v>
      </c>
      <c r="D50" s="79"/>
      <c r="E50" s="79"/>
      <c r="F50" s="79"/>
      <c r="G50" s="79"/>
      <c r="H50" s="79"/>
      <c r="I50" s="79"/>
      <c r="J50" s="79"/>
      <c r="K50" s="80"/>
      <c r="L50" s="84" t="s">
        <v>72</v>
      </c>
      <c r="M50" s="85"/>
      <c r="N50" s="86"/>
      <c r="O50" s="2">
        <v>0.15</v>
      </c>
      <c r="P50" s="2"/>
      <c r="Q50" s="90">
        <f t="shared" si="2"/>
        <v>3604.5</v>
      </c>
      <c r="R50" s="77"/>
      <c r="S50" s="52"/>
      <c r="T50" s="2"/>
    </row>
    <row r="51" spans="1:20" x14ac:dyDescent="0.25">
      <c r="A51" s="90"/>
      <c r="B51" s="77"/>
      <c r="C51" s="87" t="s">
        <v>61</v>
      </c>
      <c r="D51" s="88"/>
      <c r="E51" s="88"/>
      <c r="F51" s="88"/>
      <c r="G51" s="88"/>
      <c r="H51" s="88"/>
      <c r="I51" s="88"/>
      <c r="J51" s="88"/>
      <c r="K51" s="89"/>
      <c r="L51" s="81" t="s">
        <v>62</v>
      </c>
      <c r="M51" s="82"/>
      <c r="N51" s="83"/>
      <c r="O51" s="2">
        <v>0.25</v>
      </c>
      <c r="P51" s="2"/>
      <c r="Q51" s="90">
        <f t="shared" si="2"/>
        <v>6007.5</v>
      </c>
      <c r="R51" s="77"/>
      <c r="S51" s="52"/>
      <c r="T51" s="2"/>
    </row>
    <row r="52" spans="1:20" x14ac:dyDescent="0.25">
      <c r="A52" s="90"/>
      <c r="B52" s="77"/>
      <c r="C52" s="87" t="s">
        <v>63</v>
      </c>
      <c r="D52" s="88"/>
      <c r="E52" s="88"/>
      <c r="F52" s="88"/>
      <c r="G52" s="88"/>
      <c r="H52" s="88"/>
      <c r="I52" s="88"/>
      <c r="J52" s="88"/>
      <c r="K52" s="89"/>
      <c r="L52" s="81" t="s">
        <v>62</v>
      </c>
      <c r="M52" s="82"/>
      <c r="N52" s="83"/>
      <c r="O52" s="2">
        <v>0.1</v>
      </c>
      <c r="P52" s="17"/>
      <c r="Q52" s="90">
        <f t="shared" si="2"/>
        <v>2403</v>
      </c>
      <c r="R52" s="77"/>
      <c r="S52" s="52"/>
      <c r="T52" s="2"/>
    </row>
    <row r="53" spans="1:20" x14ac:dyDescent="0.25">
      <c r="A53" s="90"/>
      <c r="B53" s="77"/>
      <c r="C53" s="78" t="s">
        <v>64</v>
      </c>
      <c r="D53" s="79"/>
      <c r="E53" s="79"/>
      <c r="F53" s="79"/>
      <c r="G53" s="79"/>
      <c r="H53" s="79"/>
      <c r="I53" s="79"/>
      <c r="J53" s="79"/>
      <c r="K53" s="80"/>
      <c r="L53" s="81" t="s">
        <v>62</v>
      </c>
      <c r="M53" s="82"/>
      <c r="N53" s="83"/>
      <c r="O53" s="2">
        <v>0.25</v>
      </c>
      <c r="P53" s="2"/>
      <c r="Q53" s="90">
        <f t="shared" si="2"/>
        <v>6007.5</v>
      </c>
      <c r="R53" s="77"/>
      <c r="S53" s="52"/>
      <c r="T53" s="2"/>
    </row>
    <row r="54" spans="1:20" x14ac:dyDescent="0.25">
      <c r="E54" s="36" t="s">
        <v>14</v>
      </c>
      <c r="F54" s="37"/>
      <c r="G54" s="37"/>
      <c r="H54" s="37"/>
      <c r="I54" s="37"/>
      <c r="J54" s="37"/>
      <c r="K54" s="37"/>
      <c r="L54" s="37"/>
      <c r="M54" s="37"/>
      <c r="N54" s="37"/>
      <c r="O54" s="3">
        <f>SUM(O47:O53)</f>
        <v>1</v>
      </c>
      <c r="P54" s="38"/>
      <c r="Q54" s="90">
        <f>SUM(Q47:Q53)</f>
        <v>24030</v>
      </c>
      <c r="R54" s="77"/>
      <c r="S54" s="52"/>
      <c r="T54" s="2"/>
    </row>
  </sheetData>
  <mergeCells count="98">
    <mergeCell ref="C36:D36"/>
    <mergeCell ref="C37:D37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P11:Q11"/>
    <mergeCell ref="H5:H6"/>
    <mergeCell ref="I5:I6"/>
    <mergeCell ref="J5:J6"/>
    <mergeCell ref="B9:D9"/>
    <mergeCell ref="A11:D11"/>
    <mergeCell ref="F11:O11"/>
    <mergeCell ref="B5:B6"/>
    <mergeCell ref="C5:C6"/>
    <mergeCell ref="D5:D6"/>
    <mergeCell ref="E5:E6"/>
    <mergeCell ref="F5:F6"/>
    <mergeCell ref="G5:G6"/>
    <mergeCell ref="K5:K6"/>
    <mergeCell ref="L5:L6"/>
    <mergeCell ref="M5:M6"/>
    <mergeCell ref="N5:O5"/>
    <mergeCell ref="B8:D8"/>
    <mergeCell ref="B22:C22"/>
    <mergeCell ref="A12:E12"/>
    <mergeCell ref="A13:E13"/>
    <mergeCell ref="F13:T13"/>
    <mergeCell ref="A14:D14"/>
    <mergeCell ref="B15:C15"/>
    <mergeCell ref="B16:C16"/>
    <mergeCell ref="B17:C17"/>
    <mergeCell ref="B18:C18"/>
    <mergeCell ref="B19:C19"/>
    <mergeCell ref="B20:C20"/>
    <mergeCell ref="B21:C21"/>
    <mergeCell ref="R33:T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43:T43"/>
    <mergeCell ref="A44:B45"/>
    <mergeCell ref="C44:K45"/>
    <mergeCell ref="L44:N45"/>
    <mergeCell ref="O44:O45"/>
    <mergeCell ref="P44:P45"/>
    <mergeCell ref="Q44:R45"/>
    <mergeCell ref="T44:T45"/>
    <mergeCell ref="A46:B46"/>
    <mergeCell ref="C46:K46"/>
    <mergeCell ref="L46:N46"/>
    <mergeCell ref="Q46:R46"/>
    <mergeCell ref="A47:B47"/>
    <mergeCell ref="C47:K47"/>
    <mergeCell ref="L47:N47"/>
    <mergeCell ref="Q47:R47"/>
    <mergeCell ref="A51:B51"/>
    <mergeCell ref="C51:K51"/>
    <mergeCell ref="L51:N51"/>
    <mergeCell ref="Q51:R51"/>
    <mergeCell ref="A48:B48"/>
    <mergeCell ref="C48:K48"/>
    <mergeCell ref="L48:N48"/>
    <mergeCell ref="Q48:R48"/>
    <mergeCell ref="A49:B49"/>
    <mergeCell ref="C49:K49"/>
    <mergeCell ref="L49:N49"/>
    <mergeCell ref="Q49:R49"/>
    <mergeCell ref="C35:D35"/>
    <mergeCell ref="C34:D34"/>
    <mergeCell ref="Q54:R54"/>
    <mergeCell ref="B10:D10"/>
    <mergeCell ref="A52:B52"/>
    <mergeCell ref="C52:K52"/>
    <mergeCell ref="L52:N52"/>
    <mergeCell ref="Q52:R52"/>
    <mergeCell ref="A53:B53"/>
    <mergeCell ref="C53:K53"/>
    <mergeCell ref="L53:N53"/>
    <mergeCell ref="Q53:R53"/>
    <mergeCell ref="A50:B50"/>
    <mergeCell ref="C50:K50"/>
    <mergeCell ref="L50:N50"/>
    <mergeCell ref="Q50:R50"/>
  </mergeCells>
  <pageMargins left="0.10416666666666667" right="1.0416666666666666E-2" top="5.2083333333333336E-2" bottom="1.0416666666666666E-2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2018-09-06T04:42:32Z</dcterms:modified>
</cp:coreProperties>
</file>