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800" windowHeight="5295" activeTab="0"/>
  </bookViews>
  <sheets>
    <sheet name="2018" sheetId="1" r:id="rId1"/>
  </sheets>
  <definedNames>
    <definedName name="_xlnm.Print_Area" localSheetId="0">'2018'!$D$34:$S$39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18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5000р-ремонт кровли работа+материалы</t>
        </r>
      </text>
    </comment>
    <comment ref="O1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750-известь+лак</t>
        </r>
      </text>
    </comment>
    <comment ref="O20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1627-покос</t>
        </r>
      </text>
    </comment>
    <comment ref="O22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500р-кв 15-16 вводной вентиль
22500-поверка тепловычислителя</t>
        </r>
      </text>
    </comment>
  </commentList>
</comments>
</file>

<file path=xl/sharedStrings.xml><?xml version="1.0" encoding="utf-8"?>
<sst xmlns="http://schemas.openxmlformats.org/spreadsheetml/2006/main" count="109" uniqueCount="82">
  <si>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</si>
  <si>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</si>
  <si>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</si>
  <si>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</si>
  <si>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</si>
  <si>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</si>
  <si>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</si>
  <si>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</si>
  <si>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Содержание</t>
  </si>
  <si>
    <t>Эпсилон</t>
  </si>
  <si>
    <t>итого</t>
  </si>
  <si>
    <t>ремонт</t>
  </si>
  <si>
    <t>Наименование работ</t>
  </si>
  <si>
    <t>ИТОГО</t>
  </si>
  <si>
    <t>ИТОГО: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</si>
  <si>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</si>
  <si>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</si>
  <si>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</si>
  <si>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</si>
  <si>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</si>
  <si>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</si>
  <si>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</si>
  <si>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</si>
  <si>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</si>
  <si>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</si>
  <si>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</si>
  <si>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</si>
  <si>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</si>
  <si>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</si>
  <si>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</si>
  <si>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</si>
  <si>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</si>
  <si>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</si>
  <si>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</si>
  <si>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</si>
  <si>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</si>
  <si>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</si>
  <si>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</si>
  <si>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</si>
  <si>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</si>
  <si>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</si>
  <si>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</si>
  <si>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</si>
  <si>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</si>
  <si>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</si>
  <si>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</si>
  <si>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</si>
  <si>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</si>
  <si>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</si>
  <si>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</si>
  <si>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</si>
  <si>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</si>
  <si>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</si>
  <si>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</si>
  <si>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</si>
  <si>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</si>
  <si>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</si>
  <si>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</si>
  <si>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необходи-мости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</si>
  <si>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</si>
  <si>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</si>
  <si>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</si>
  <si>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</si>
  <si>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</si>
  <si>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</si>
  <si>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</si>
  <si>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</si>
  <si>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</si>
  <si>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>начислено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</si>
  <si>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</si>
  <si>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</si>
  <si>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</si>
  <si>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</si>
  <si>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Вымпелком</t>
  </si>
  <si>
    <t>услуги сторонних организаций, разовые работы</t>
  </si>
  <si>
    <t>Информация о доходах и расходах по дому __Калинина 144/1__на 2018год.</t>
  </si>
  <si>
    <t>ремонт кровли работа+материалы</t>
  </si>
  <si>
    <t>х/в</t>
  </si>
  <si>
    <t>эл-во</t>
  </si>
  <si>
    <t>известь+лак</t>
  </si>
  <si>
    <t>кв 15-16 вводной вентиль</t>
  </si>
  <si>
    <t>поверка тепловычислителя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</si>
</sst>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&quot;р.&quot;"/>
    <numFmt numFmtId="174" formatCode="0.000"/>
    <numFmt numFmtId="175" formatCode="#,##0.000_р_."/>
    <numFmt numFmtId="176" formatCode="0.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5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2" borderId="10" xfId="0" applyFill="1" applyBorder="1" applyAlignment="1">
      <alignment/>
    </xf>
    <xf numFmtId="2" fontId="7" fillId="0" borderId="12" xfId="0" applyNumberFormat="1" applyFont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2" fontId="1" fillId="0" borderId="14" xfId="0" applyNumberFormat="1" applyFont="1" applyBorder="1" applyAlignment="1">
      <alignment horizontal="left" vertical="top" textRotation="90" wrapText="1"/>
    </xf>
    <xf numFmtId="2" fontId="10" fillId="33" borderId="13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wrapText="1"/>
    </xf>
    <xf numFmtId="2" fontId="10" fillId="0" borderId="12" xfId="0" applyNumberFormat="1" applyFont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/>
    </xf>
    <xf numFmtId="2" fontId="1" fillId="7" borderId="12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17" fontId="7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2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7" fillId="12" borderId="10" xfId="0" applyNumberFormat="1" applyFont="1" applyFill="1" applyBorder="1" applyAlignment="1">
      <alignment horizontal="left" wrapText="1"/>
    </xf>
    <xf numFmtId="0" fontId="7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10" fillId="0" borderId="12" xfId="0" applyNumberFormat="1" applyFont="1" applyFill="1" applyBorder="1" applyAlignment="1">
      <alignment horizontal="center" vertical="top" wrapText="1"/>
    </xf>
    <xf numFmtId="182" fontId="1" fillId="0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2" fontId="1" fillId="0" borderId="12" xfId="0" applyNumberFormat="1" applyFont="1" applyBorder="1" applyAlignment="1">
      <alignment vertical="top" textRotation="90" wrapText="1"/>
    </xf>
    <xf numFmtId="2" fontId="1" fillId="33" borderId="12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72" fontId="2" fillId="13" borderId="10" xfId="0" applyNumberFormat="1" applyFont="1" applyFill="1" applyBorder="1" applyAlignment="1">
      <alignment/>
    </xf>
    <xf numFmtId="2" fontId="0" fillId="13" borderId="11" xfId="0" applyNumberFormat="1" applyFont="1" applyFill="1" applyBorder="1" applyAlignment="1">
      <alignment horizontal="center" vertical="top" wrapText="1"/>
    </xf>
    <xf numFmtId="0" fontId="0" fillId="32" borderId="17" xfId="0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172" fontId="1" fillId="37" borderId="0" xfId="0" applyNumberFormat="1" applyFont="1" applyFill="1" applyBorder="1" applyAlignment="1">
      <alignment/>
    </xf>
    <xf numFmtId="172" fontId="1" fillId="37" borderId="0" xfId="0" applyNumberFormat="1" applyFont="1" applyFill="1" applyBorder="1" applyAlignment="1">
      <alignment horizontal="center"/>
    </xf>
    <xf numFmtId="172" fontId="11" fillId="37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2" fontId="7" fillId="0" borderId="14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9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2" borderId="11" xfId="0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2" borderId="11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0" fillId="32" borderId="11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40" fillId="0" borderId="16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left" vertical="top" textRotation="90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0" borderId="14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172" fontId="11" fillId="0" borderId="2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left" wrapText="1"/>
    </xf>
    <xf numFmtId="2" fontId="10" fillId="0" borderId="18" xfId="0" applyNumberFormat="1" applyFont="1" applyBorder="1" applyAlignment="1">
      <alignment horizontal="left" wrapText="1"/>
    </xf>
    <xf numFmtId="2" fontId="10" fillId="0" borderId="22" xfId="0" applyNumberFormat="1" applyFont="1" applyBorder="1" applyAlignment="1">
      <alignment horizontal="left" wrapText="1"/>
    </xf>
    <xf numFmtId="2" fontId="10" fillId="0" borderId="19" xfId="0" applyNumberFormat="1" applyFont="1" applyBorder="1" applyAlignment="1">
      <alignment horizontal="left" wrapText="1"/>
    </xf>
    <xf numFmtId="2" fontId="10" fillId="0" borderId="14" xfId="0" applyNumberFormat="1" applyFont="1" applyBorder="1" applyAlignment="1">
      <alignment horizontal="left" textRotation="90" wrapText="1"/>
    </xf>
    <xf numFmtId="2" fontId="10" fillId="0" borderId="23" xfId="0" applyNumberFormat="1" applyFont="1" applyBorder="1" applyAlignment="1">
      <alignment horizontal="left" textRotation="90" wrapText="1"/>
    </xf>
    <xf numFmtId="2" fontId="10" fillId="0" borderId="12" xfId="0" applyNumberFormat="1" applyFont="1" applyBorder="1" applyAlignment="1">
      <alignment horizontal="left" textRotation="90" wrapText="1"/>
    </xf>
    <xf numFmtId="2" fontId="11" fillId="0" borderId="14" xfId="0" applyNumberFormat="1" applyFont="1" applyBorder="1" applyAlignment="1">
      <alignment horizontal="center" wrapText="1"/>
    </xf>
    <xf numFmtId="2" fontId="11" fillId="0" borderId="23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172" fontId="1" fillId="35" borderId="11" xfId="0" applyNumberFormat="1" applyFont="1" applyFill="1" applyBorder="1" applyAlignment="1">
      <alignment horizontal="center"/>
    </xf>
    <xf numFmtId="172" fontId="1" fillId="35" borderId="17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2" fontId="1" fillId="32" borderId="11" xfId="0" applyNumberFormat="1" applyFont="1" applyFill="1" applyBorder="1" applyAlignment="1">
      <alignment horizontal="center"/>
    </xf>
    <xf numFmtId="172" fontId="1" fillId="32" borderId="17" xfId="0" applyNumberFormat="1" applyFont="1" applyFill="1" applyBorder="1" applyAlignment="1">
      <alignment horizontal="center"/>
    </xf>
    <xf numFmtId="0" fontId="0" fillId="32" borderId="17" xfId="0" applyFill="1" applyBorder="1" applyAlignment="1">
      <alignment/>
    </xf>
    <xf numFmtId="2" fontId="7" fillId="0" borderId="11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2" xfId="0" applyNumberFormat="1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3"/>
  <sheetViews>
    <sheetView tabSelected="1" workbookViewId="0" topLeftCell="A12">
      <selection activeCell="T34" sqref="T34"/>
    </sheetView>
  </sheetViews>
  <sheetFormatPr defaultColWidth="9.00390625" defaultRowHeight="12.75"/>
  <cols>
    <col min="1" max="1" width="7.00390625" style="0" customWidth="1"/>
    <col min="2" max="2" width="6.00390625" style="0" customWidth="1"/>
    <col min="3" max="3" width="4.875" style="0" customWidth="1"/>
    <col min="4" max="4" width="8.875" style="0" customWidth="1"/>
    <col min="5" max="5" width="8.00390625" style="0" customWidth="1"/>
    <col min="8" max="8" width="9.00390625" style="0" customWidth="1"/>
    <col min="9" max="9" width="9.75390625" style="0" bestFit="1" customWidth="1"/>
    <col min="10" max="10" width="9.125" style="0" customWidth="1"/>
    <col min="11" max="12" width="9.125" style="0" hidden="1" customWidth="1"/>
    <col min="14" max="14" width="8.25390625" style="0" customWidth="1"/>
    <col min="15" max="15" width="8.125" style="0" customWidth="1"/>
    <col min="16" max="16" width="8.25390625" style="0" customWidth="1"/>
    <col min="17" max="17" width="8.125" style="0" customWidth="1"/>
    <col min="19" max="19" width="8.375" style="0" customWidth="1"/>
  </cols>
  <sheetData>
    <row r="1" spans="1:20" ht="15.75">
      <c r="A1" s="134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2.75">
      <c r="A3" s="136"/>
      <c r="B3" s="72"/>
      <c r="C3" s="72"/>
      <c r="D3" s="72"/>
      <c r="E3" s="137"/>
      <c r="F3" s="73" t="s">
        <v>17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52"/>
      <c r="T3" s="2"/>
    </row>
    <row r="4" spans="1:20" ht="12.75" customHeight="1">
      <c r="A4" s="6"/>
      <c r="B4" s="138" t="s">
        <v>18</v>
      </c>
      <c r="C4" s="139"/>
      <c r="D4" s="139"/>
      <c r="E4" s="140"/>
      <c r="F4" s="141" t="s">
        <v>8</v>
      </c>
      <c r="G4" s="142"/>
      <c r="H4" s="142"/>
      <c r="I4" s="142"/>
      <c r="J4" s="142"/>
      <c r="K4" s="142"/>
      <c r="L4" s="142"/>
      <c r="M4" s="142"/>
      <c r="N4" s="142"/>
      <c r="O4" s="142"/>
      <c r="P4" s="143" t="s">
        <v>19</v>
      </c>
      <c r="Q4" s="144"/>
      <c r="R4" s="147" t="s">
        <v>20</v>
      </c>
      <c r="S4" s="166" t="s">
        <v>72</v>
      </c>
      <c r="T4" s="150" t="s">
        <v>13</v>
      </c>
    </row>
    <row r="5" spans="1:20" ht="12.75">
      <c r="A5" s="39"/>
      <c r="B5" s="69" t="s">
        <v>21</v>
      </c>
      <c r="C5" s="69" t="s">
        <v>11</v>
      </c>
      <c r="D5" s="69" t="s">
        <v>22</v>
      </c>
      <c r="E5" s="131" t="s">
        <v>10</v>
      </c>
      <c r="F5" s="129" t="s">
        <v>23</v>
      </c>
      <c r="G5" s="129" t="s">
        <v>24</v>
      </c>
      <c r="H5" s="129" t="s">
        <v>25</v>
      </c>
      <c r="I5" s="129" t="s">
        <v>26</v>
      </c>
      <c r="J5" s="129" t="s">
        <v>27</v>
      </c>
      <c r="K5" s="129" t="s">
        <v>28</v>
      </c>
      <c r="L5" s="129" t="s">
        <v>29</v>
      </c>
      <c r="M5" s="129" t="s">
        <v>30</v>
      </c>
      <c r="N5" s="121" t="s">
        <v>31</v>
      </c>
      <c r="O5" s="123"/>
      <c r="P5" s="145"/>
      <c r="Q5" s="146"/>
      <c r="R5" s="148"/>
      <c r="S5" s="167"/>
      <c r="T5" s="151"/>
    </row>
    <row r="6" spans="1:20" ht="84">
      <c r="A6" s="8"/>
      <c r="B6" s="70"/>
      <c r="C6" s="70"/>
      <c r="D6" s="70"/>
      <c r="E6" s="132"/>
      <c r="F6" s="130"/>
      <c r="G6" s="130"/>
      <c r="H6" s="130"/>
      <c r="I6" s="130"/>
      <c r="J6" s="130"/>
      <c r="K6" s="130"/>
      <c r="L6" s="130"/>
      <c r="M6" s="130"/>
      <c r="N6" s="40" t="s">
        <v>69</v>
      </c>
      <c r="O6" s="40" t="s">
        <v>74</v>
      </c>
      <c r="P6" s="7" t="s">
        <v>32</v>
      </c>
      <c r="Q6" s="7" t="s">
        <v>33</v>
      </c>
      <c r="R6" s="149"/>
      <c r="S6" s="168"/>
      <c r="T6" s="152"/>
    </row>
    <row r="7" spans="1:20" ht="14.25">
      <c r="A7" s="9">
        <v>2016</v>
      </c>
      <c r="B7" s="5">
        <v>9</v>
      </c>
      <c r="C7" s="5">
        <v>2.5</v>
      </c>
      <c r="D7" s="5">
        <v>1.5</v>
      </c>
      <c r="E7" s="11">
        <f>SUM(B7:D7)</f>
        <v>13</v>
      </c>
      <c r="F7" s="35">
        <v>1</v>
      </c>
      <c r="G7" s="35">
        <v>1.8</v>
      </c>
      <c r="H7" s="35">
        <v>1.6</v>
      </c>
      <c r="I7" s="35">
        <v>0.36</v>
      </c>
      <c r="J7" s="35">
        <v>1.24</v>
      </c>
      <c r="K7" s="35">
        <v>0</v>
      </c>
      <c r="L7" s="35">
        <v>0</v>
      </c>
      <c r="M7" s="35">
        <v>1.6</v>
      </c>
      <c r="N7" s="35">
        <v>0</v>
      </c>
      <c r="O7" s="41">
        <v>1.4</v>
      </c>
      <c r="P7" s="36">
        <v>1.25</v>
      </c>
      <c r="Q7" s="36">
        <v>1.25</v>
      </c>
      <c r="R7" s="37">
        <v>1.5</v>
      </c>
      <c r="S7" s="37">
        <v>0</v>
      </c>
      <c r="T7" s="10">
        <f>SUM(F7:R7)</f>
        <v>13.000000000000002</v>
      </c>
    </row>
    <row r="8" spans="1:20" ht="14.25">
      <c r="A8" s="9">
        <v>2017</v>
      </c>
      <c r="B8" s="160" t="s">
        <v>70</v>
      </c>
      <c r="C8" s="161"/>
      <c r="D8" s="162"/>
      <c r="E8" s="11">
        <v>14.15</v>
      </c>
      <c r="F8" s="35">
        <v>1</v>
      </c>
      <c r="G8" s="35">
        <v>1.8</v>
      </c>
      <c r="H8" s="35">
        <v>1.6</v>
      </c>
      <c r="I8" s="35">
        <v>0.36</v>
      </c>
      <c r="J8" s="35">
        <v>1.24</v>
      </c>
      <c r="K8" s="35">
        <v>0</v>
      </c>
      <c r="L8" s="35">
        <v>0</v>
      </c>
      <c r="M8" s="35">
        <v>1.6</v>
      </c>
      <c r="N8" s="42">
        <v>1.15</v>
      </c>
      <c r="O8" s="41">
        <v>1.4</v>
      </c>
      <c r="P8" s="36">
        <v>1.25</v>
      </c>
      <c r="Q8" s="36">
        <v>1.25</v>
      </c>
      <c r="R8" s="37">
        <v>1.5</v>
      </c>
      <c r="S8" s="37">
        <v>0</v>
      </c>
      <c r="T8" s="10">
        <f>SUM(F8:R8)</f>
        <v>14.150000000000002</v>
      </c>
    </row>
    <row r="9" spans="1:20" ht="14.25">
      <c r="A9" s="9">
        <v>2017</v>
      </c>
      <c r="B9" s="160" t="s">
        <v>71</v>
      </c>
      <c r="C9" s="161"/>
      <c r="D9" s="162"/>
      <c r="E9" s="11">
        <v>14.22</v>
      </c>
      <c r="F9" s="35">
        <v>1</v>
      </c>
      <c r="G9" s="35">
        <v>1.8</v>
      </c>
      <c r="H9" s="35">
        <v>1.6</v>
      </c>
      <c r="I9" s="35">
        <v>0.36</v>
      </c>
      <c r="J9" s="35">
        <v>1.24</v>
      </c>
      <c r="K9" s="35">
        <v>0</v>
      </c>
      <c r="L9" s="35">
        <v>0</v>
      </c>
      <c r="M9" s="35">
        <v>1.6</v>
      </c>
      <c r="N9" s="42">
        <v>1.22</v>
      </c>
      <c r="O9" s="41">
        <v>1.4</v>
      </c>
      <c r="P9" s="36">
        <v>1.25</v>
      </c>
      <c r="Q9" s="36">
        <v>1.25</v>
      </c>
      <c r="R9" s="37">
        <v>1.5</v>
      </c>
      <c r="S9" s="37">
        <v>0</v>
      </c>
      <c r="T9" s="10">
        <f>SUM(F9:S9)</f>
        <v>14.220000000000002</v>
      </c>
    </row>
    <row r="10" spans="1:20" ht="14.25">
      <c r="A10" s="61">
        <v>2018</v>
      </c>
      <c r="B10" s="161" t="s">
        <v>70</v>
      </c>
      <c r="C10" s="161"/>
      <c r="D10" s="162"/>
      <c r="E10" s="11">
        <v>15.02</v>
      </c>
      <c r="F10" s="62">
        <v>1</v>
      </c>
      <c r="G10" s="62">
        <v>1.8</v>
      </c>
      <c r="H10" s="62">
        <v>1.6</v>
      </c>
      <c r="I10" s="62">
        <v>0.36</v>
      </c>
      <c r="J10" s="62">
        <v>1.24</v>
      </c>
      <c r="K10" s="62">
        <v>0</v>
      </c>
      <c r="L10" s="62">
        <v>0</v>
      </c>
      <c r="M10" s="62">
        <v>1.6</v>
      </c>
      <c r="N10" s="42">
        <v>2.02</v>
      </c>
      <c r="O10" s="63">
        <v>1.4</v>
      </c>
      <c r="P10" s="36">
        <v>1.25</v>
      </c>
      <c r="Q10" s="36">
        <v>1.25</v>
      </c>
      <c r="R10" s="37">
        <v>1.5</v>
      </c>
      <c r="S10" s="37">
        <v>0</v>
      </c>
      <c r="T10" s="10">
        <f>SUM(F10:S10)</f>
        <v>15.020000000000001</v>
      </c>
    </row>
    <row r="11" spans="1:20" ht="24">
      <c r="A11" s="118" t="s">
        <v>34</v>
      </c>
      <c r="B11" s="119"/>
      <c r="C11" s="119"/>
      <c r="D11" s="120"/>
      <c r="E11" s="55">
        <v>2074</v>
      </c>
      <c r="F11" s="121" t="s">
        <v>35</v>
      </c>
      <c r="G11" s="122"/>
      <c r="H11" s="122"/>
      <c r="I11" s="122"/>
      <c r="J11" s="122"/>
      <c r="K11" s="122"/>
      <c r="L11" s="122"/>
      <c r="M11" s="122"/>
      <c r="N11" s="122"/>
      <c r="O11" s="123"/>
      <c r="P11" s="124" t="s">
        <v>36</v>
      </c>
      <c r="Q11" s="125"/>
      <c r="R11" s="10" t="s">
        <v>37</v>
      </c>
      <c r="S11" s="10"/>
      <c r="T11" s="10"/>
    </row>
    <row r="12" spans="1:21" ht="12.75">
      <c r="A12" s="126" t="s">
        <v>38</v>
      </c>
      <c r="B12" s="127"/>
      <c r="C12" s="127"/>
      <c r="D12" s="127"/>
      <c r="E12" s="128"/>
      <c r="F12" s="12">
        <f>E11*F7</f>
        <v>2074</v>
      </c>
      <c r="G12" s="12">
        <f>E11*G7</f>
        <v>3733.2000000000003</v>
      </c>
      <c r="H12" s="12">
        <f>E11*1.6</f>
        <v>3318.4</v>
      </c>
      <c r="I12" s="12">
        <f>E11*I7</f>
        <v>746.64</v>
      </c>
      <c r="J12" s="12">
        <f>E11*J7</f>
        <v>2571.7599999999998</v>
      </c>
      <c r="K12" s="12">
        <f>SUM(K7*2002.5)</f>
        <v>0</v>
      </c>
      <c r="L12" s="12">
        <f>SUM(L7*2002.5)</f>
        <v>0</v>
      </c>
      <c r="M12" s="12">
        <f>E11*M7</f>
        <v>3318.4</v>
      </c>
      <c r="N12" s="12">
        <f>N9*E11</f>
        <v>2530.2799999999997</v>
      </c>
      <c r="O12" s="12">
        <f>E11*O8</f>
        <v>2903.6</v>
      </c>
      <c r="P12" s="12">
        <f>E11*P7</f>
        <v>2592.5</v>
      </c>
      <c r="Q12" s="12">
        <f>E11*Q7</f>
        <v>2592.5</v>
      </c>
      <c r="R12" s="12">
        <f>E11*R7</f>
        <v>3111</v>
      </c>
      <c r="S12" s="12">
        <v>0</v>
      </c>
      <c r="T12" s="12">
        <f>SUM(F12:R12)</f>
        <v>29492.28</v>
      </c>
      <c r="U12" s="1"/>
    </row>
    <row r="13" spans="1:20" ht="12.75">
      <c r="A13" s="163" t="s">
        <v>39</v>
      </c>
      <c r="B13" s="163"/>
      <c r="C13" s="163"/>
      <c r="D13" s="163"/>
      <c r="E13" s="164"/>
      <c r="F13" s="98" t="s">
        <v>40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</row>
    <row r="14" spans="1:20" ht="14.25" customHeight="1">
      <c r="A14" s="155" t="s">
        <v>41</v>
      </c>
      <c r="B14" s="155"/>
      <c r="C14" s="155"/>
      <c r="D14" s="156"/>
      <c r="E14" s="56">
        <v>36800.64259999973</v>
      </c>
      <c r="F14" s="58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5"/>
    </row>
    <row r="15" spans="1:20" ht="12.75">
      <c r="A15" s="43"/>
      <c r="B15" s="165" t="s">
        <v>68</v>
      </c>
      <c r="C15" s="165"/>
      <c r="D15" s="44" t="s">
        <v>39</v>
      </c>
      <c r="E15" s="45" t="s">
        <v>15</v>
      </c>
      <c r="F15" s="58"/>
      <c r="G15" s="1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</row>
    <row r="16" spans="1:20" ht="12.75">
      <c r="A16" s="16" t="s">
        <v>42</v>
      </c>
      <c r="B16" s="157">
        <v>30043.07</v>
      </c>
      <c r="C16" s="159"/>
      <c r="D16" s="46">
        <v>17235.250000000004</v>
      </c>
      <c r="E16" s="47"/>
      <c r="F16" s="17">
        <f>E11*F8</f>
        <v>2074</v>
      </c>
      <c r="G16" s="17">
        <f>E11*G8</f>
        <v>3733.2000000000003</v>
      </c>
      <c r="H16" s="18">
        <f>E11*H8</f>
        <v>3318.4</v>
      </c>
      <c r="I16" s="17">
        <v>1400</v>
      </c>
      <c r="J16" s="17">
        <f>E11*J8</f>
        <v>2571.7599999999998</v>
      </c>
      <c r="K16" s="17">
        <v>0</v>
      </c>
      <c r="L16" s="17">
        <v>0</v>
      </c>
      <c r="M16" s="17">
        <f>E11*M8</f>
        <v>3318.4</v>
      </c>
      <c r="N16" s="17">
        <f>954.84+2095.72</f>
        <v>3050.56</v>
      </c>
      <c r="O16" s="17">
        <v>0</v>
      </c>
      <c r="P16" s="48">
        <v>0</v>
      </c>
      <c r="Q16" s="48">
        <v>0</v>
      </c>
      <c r="R16" s="17">
        <f>E11*R8</f>
        <v>3111</v>
      </c>
      <c r="S16" s="17">
        <v>0</v>
      </c>
      <c r="T16" s="19">
        <f aca="true" t="shared" si="0" ref="T16:T22">SUM(F16:S16)</f>
        <v>22577.320000000003</v>
      </c>
    </row>
    <row r="17" spans="1:20" ht="12.75">
      <c r="A17" s="16" t="s">
        <v>43</v>
      </c>
      <c r="B17" s="157">
        <v>30022.37</v>
      </c>
      <c r="C17" s="158"/>
      <c r="D17" s="46">
        <v>25705.52</v>
      </c>
      <c r="E17" s="47"/>
      <c r="F17" s="17">
        <v>2074</v>
      </c>
      <c r="G17" s="17">
        <v>3733.2000000000003</v>
      </c>
      <c r="H17" s="18">
        <v>3318.4</v>
      </c>
      <c r="I17" s="17">
        <v>1400</v>
      </c>
      <c r="J17" s="17">
        <v>2571.7599999999998</v>
      </c>
      <c r="K17" s="17">
        <v>0</v>
      </c>
      <c r="L17" s="17">
        <v>0</v>
      </c>
      <c r="M17" s="17">
        <v>3318.4</v>
      </c>
      <c r="N17" s="17">
        <f>1511.83+2277.58</f>
        <v>3789.41</v>
      </c>
      <c r="O17" s="17">
        <v>0</v>
      </c>
      <c r="P17" s="48">
        <v>0</v>
      </c>
      <c r="Q17" s="48">
        <v>0</v>
      </c>
      <c r="R17" s="17">
        <v>3111</v>
      </c>
      <c r="S17" s="17">
        <v>0</v>
      </c>
      <c r="T17" s="19">
        <f t="shared" si="0"/>
        <v>23316.170000000002</v>
      </c>
    </row>
    <row r="18" spans="1:20" ht="12.75">
      <c r="A18" s="16" t="s">
        <v>2</v>
      </c>
      <c r="B18" s="157">
        <v>30769.31</v>
      </c>
      <c r="C18" s="158"/>
      <c r="D18" s="46">
        <v>29158.550000000003</v>
      </c>
      <c r="E18" s="47"/>
      <c r="F18" s="17">
        <v>2074</v>
      </c>
      <c r="G18" s="17">
        <v>3733.2000000000003</v>
      </c>
      <c r="H18" s="18">
        <v>3318.4</v>
      </c>
      <c r="I18" s="17">
        <v>1400</v>
      </c>
      <c r="J18" s="17">
        <v>2571.7599999999998</v>
      </c>
      <c r="K18" s="17"/>
      <c r="L18" s="17"/>
      <c r="M18" s="17">
        <v>3318.4</v>
      </c>
      <c r="N18" s="17">
        <f>1670.97+1809.94</f>
        <v>3480.91</v>
      </c>
      <c r="O18" s="57">
        <v>5000</v>
      </c>
      <c r="P18" s="48">
        <f>13159+348</f>
        <v>13507</v>
      </c>
      <c r="Q18" s="48">
        <v>0</v>
      </c>
      <c r="R18" s="17">
        <v>3111</v>
      </c>
      <c r="S18" s="17">
        <v>0</v>
      </c>
      <c r="T18" s="19">
        <f t="shared" si="0"/>
        <v>41514.67</v>
      </c>
    </row>
    <row r="19" spans="1:20" ht="12.75">
      <c r="A19" s="16" t="s">
        <v>44</v>
      </c>
      <c r="B19" s="157">
        <v>30458.03</v>
      </c>
      <c r="C19" s="158"/>
      <c r="D19" s="46">
        <v>25802.559999999998</v>
      </c>
      <c r="E19" s="47"/>
      <c r="F19" s="17">
        <v>2074</v>
      </c>
      <c r="G19" s="17">
        <v>3733.2000000000003</v>
      </c>
      <c r="H19" s="18">
        <v>3318.4</v>
      </c>
      <c r="I19" s="17">
        <v>700</v>
      </c>
      <c r="J19" s="17">
        <v>2571.7599999999998</v>
      </c>
      <c r="K19" s="17"/>
      <c r="L19" s="17"/>
      <c r="M19" s="17">
        <v>3318.4</v>
      </c>
      <c r="N19" s="17">
        <f>1750.54+2598</f>
        <v>4348.54</v>
      </c>
      <c r="O19" s="17">
        <v>750</v>
      </c>
      <c r="P19" s="48">
        <v>0</v>
      </c>
      <c r="Q19" s="48">
        <v>0</v>
      </c>
      <c r="R19" s="17">
        <v>3111</v>
      </c>
      <c r="S19" s="17">
        <v>0</v>
      </c>
      <c r="T19" s="19">
        <f t="shared" si="0"/>
        <v>23925.3</v>
      </c>
    </row>
    <row r="20" spans="1:20" ht="12.75">
      <c r="A20" s="16" t="s">
        <v>4</v>
      </c>
      <c r="B20" s="157">
        <v>31329.48</v>
      </c>
      <c r="C20" s="158"/>
      <c r="D20" s="46">
        <v>31797.670000000002</v>
      </c>
      <c r="E20" s="47"/>
      <c r="F20" s="17">
        <v>2074</v>
      </c>
      <c r="G20" s="17">
        <v>3733.2000000000003</v>
      </c>
      <c r="H20" s="18">
        <v>3318.4</v>
      </c>
      <c r="I20" s="17">
        <v>0</v>
      </c>
      <c r="J20" s="17">
        <v>2571.7599999999998</v>
      </c>
      <c r="K20" s="17"/>
      <c r="L20" s="17"/>
      <c r="M20" s="17">
        <v>3318.4</v>
      </c>
      <c r="N20" s="17">
        <f>2864.52+1602.1</f>
        <v>4466.62</v>
      </c>
      <c r="O20" s="57">
        <v>1627</v>
      </c>
      <c r="P20" s="48">
        <v>0</v>
      </c>
      <c r="Q20" s="48">
        <v>0</v>
      </c>
      <c r="R20" s="17">
        <v>3111</v>
      </c>
      <c r="S20" s="17">
        <v>0</v>
      </c>
      <c r="T20" s="19">
        <f t="shared" si="0"/>
        <v>24220.38</v>
      </c>
    </row>
    <row r="21" spans="1:20" ht="12.75">
      <c r="A21" s="16" t="s">
        <v>5</v>
      </c>
      <c r="B21" s="157">
        <v>31433.33</v>
      </c>
      <c r="C21" s="158"/>
      <c r="D21" s="46">
        <v>34976.35</v>
      </c>
      <c r="E21" s="47"/>
      <c r="F21" s="17">
        <v>2074</v>
      </c>
      <c r="G21" s="17">
        <v>3733.2000000000003</v>
      </c>
      <c r="H21" s="18">
        <v>3318.4</v>
      </c>
      <c r="I21" s="17">
        <v>0</v>
      </c>
      <c r="J21" s="17">
        <v>2571.7599999999998</v>
      </c>
      <c r="K21" s="17"/>
      <c r="L21" s="17"/>
      <c r="M21" s="17">
        <v>3318.4</v>
      </c>
      <c r="N21" s="17">
        <f>2546.24+1641.07</f>
        <v>4187.3099999999995</v>
      </c>
      <c r="O21" s="57">
        <v>0</v>
      </c>
      <c r="P21" s="48">
        <v>0</v>
      </c>
      <c r="Q21" s="48">
        <v>0</v>
      </c>
      <c r="R21" s="17">
        <v>3111</v>
      </c>
      <c r="S21" s="17">
        <v>0</v>
      </c>
      <c r="T21" s="19">
        <f t="shared" si="0"/>
        <v>22314.07</v>
      </c>
    </row>
    <row r="22" spans="1:20" ht="12.75">
      <c r="A22" s="16" t="s">
        <v>6</v>
      </c>
      <c r="B22" s="157">
        <v>31163.53</v>
      </c>
      <c r="C22" s="158"/>
      <c r="D22" s="46">
        <v>51011.69</v>
      </c>
      <c r="E22" s="47"/>
      <c r="F22" s="17">
        <v>2074</v>
      </c>
      <c r="G22" s="17">
        <v>3733.2000000000003</v>
      </c>
      <c r="H22" s="18">
        <v>3318.4</v>
      </c>
      <c r="I22" s="17">
        <v>0</v>
      </c>
      <c r="J22" s="17">
        <v>2571.7599999999998</v>
      </c>
      <c r="K22" s="17"/>
      <c r="L22" s="17"/>
      <c r="M22" s="17">
        <v>3318.4</v>
      </c>
      <c r="N22" s="17">
        <f>1796.74+181.86</f>
        <v>1978.6</v>
      </c>
      <c r="O22" s="57">
        <f>500+22500</f>
        <v>23000</v>
      </c>
      <c r="P22" s="48">
        <v>11419</v>
      </c>
      <c r="Q22" s="48">
        <v>0</v>
      </c>
      <c r="R22" s="17">
        <v>3111</v>
      </c>
      <c r="S22" s="17">
        <v>0</v>
      </c>
      <c r="T22" s="19">
        <f t="shared" si="0"/>
        <v>54524.36</v>
      </c>
    </row>
    <row r="23" spans="1:20" ht="12.75">
      <c r="A23" s="16" t="s">
        <v>7</v>
      </c>
      <c r="B23" s="157"/>
      <c r="C23" s="158"/>
      <c r="D23" s="46"/>
      <c r="E23" s="4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48"/>
      <c r="Q23" s="48"/>
      <c r="R23" s="17"/>
      <c r="S23" s="17"/>
      <c r="T23" s="19"/>
    </row>
    <row r="24" spans="1:20" ht="12.75">
      <c r="A24" s="16" t="s">
        <v>45</v>
      </c>
      <c r="B24" s="157"/>
      <c r="C24" s="158"/>
      <c r="D24" s="46"/>
      <c r="E24" s="4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48"/>
      <c r="Q24" s="48"/>
      <c r="R24" s="17"/>
      <c r="S24" s="17"/>
      <c r="T24" s="19"/>
    </row>
    <row r="25" spans="1:20" ht="12.75">
      <c r="A25" s="16" t="s">
        <v>46</v>
      </c>
      <c r="B25" s="157"/>
      <c r="C25" s="158"/>
      <c r="D25" s="46"/>
      <c r="E25" s="47"/>
      <c r="F25" s="17"/>
      <c r="G25" s="17"/>
      <c r="H25" s="18"/>
      <c r="I25" s="17"/>
      <c r="J25" s="17"/>
      <c r="K25" s="17"/>
      <c r="L25" s="17"/>
      <c r="M25" s="17"/>
      <c r="N25" s="17"/>
      <c r="O25" s="17"/>
      <c r="P25" s="48"/>
      <c r="Q25" s="48"/>
      <c r="R25" s="17"/>
      <c r="S25" s="17"/>
      <c r="T25" s="19"/>
    </row>
    <row r="26" spans="1:20" ht="12.75">
      <c r="A26" s="16" t="s">
        <v>47</v>
      </c>
      <c r="B26" s="157"/>
      <c r="C26" s="158"/>
      <c r="D26" s="46"/>
      <c r="E26" s="47"/>
      <c r="F26" s="17"/>
      <c r="G26" s="17"/>
      <c r="H26" s="18"/>
      <c r="I26" s="17"/>
      <c r="J26" s="17"/>
      <c r="K26" s="17"/>
      <c r="L26" s="17"/>
      <c r="M26" s="17"/>
      <c r="N26" s="17"/>
      <c r="O26" s="17"/>
      <c r="P26" s="48"/>
      <c r="Q26" s="48"/>
      <c r="R26" s="17"/>
      <c r="S26" s="17"/>
      <c r="T26" s="19"/>
    </row>
    <row r="27" spans="1:20" ht="12.75">
      <c r="A27" s="16" t="s">
        <v>48</v>
      </c>
      <c r="B27" s="157"/>
      <c r="C27" s="158"/>
      <c r="D27" s="46"/>
      <c r="E27" s="47"/>
      <c r="F27" s="17"/>
      <c r="G27" s="17"/>
      <c r="H27" s="18"/>
      <c r="I27" s="17"/>
      <c r="J27" s="17"/>
      <c r="K27" s="17"/>
      <c r="L27" s="17"/>
      <c r="M27" s="17"/>
      <c r="N27" s="17"/>
      <c r="O27" s="17"/>
      <c r="P27" s="48"/>
      <c r="Q27" s="48"/>
      <c r="R27" s="17"/>
      <c r="S27" s="17"/>
      <c r="T27" s="19"/>
    </row>
    <row r="28" spans="1:20" ht="24">
      <c r="A28" s="20" t="s">
        <v>73</v>
      </c>
      <c r="B28" s="157">
        <v>0</v>
      </c>
      <c r="C28" s="158"/>
      <c r="D28" s="46">
        <v>0</v>
      </c>
      <c r="E28" s="47"/>
      <c r="F28" s="17"/>
      <c r="G28" s="17"/>
      <c r="H28" s="18"/>
      <c r="I28" s="17"/>
      <c r="J28" s="17"/>
      <c r="K28" s="17"/>
      <c r="L28" s="17"/>
      <c r="M28" s="17"/>
      <c r="N28" s="17"/>
      <c r="O28" s="17"/>
      <c r="P28" s="48"/>
      <c r="Q28" s="48"/>
      <c r="R28" s="17"/>
      <c r="S28" s="17"/>
      <c r="T28" s="19"/>
    </row>
    <row r="29" spans="1:20" ht="24">
      <c r="A29" s="20" t="s">
        <v>49</v>
      </c>
      <c r="B29" s="157">
        <v>0</v>
      </c>
      <c r="C29" s="158"/>
      <c r="D29" s="46">
        <f>900+900</f>
        <v>1800</v>
      </c>
      <c r="E29" s="34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8"/>
      <c r="Q29" s="48"/>
      <c r="R29" s="17"/>
      <c r="S29" s="17"/>
      <c r="T29" s="19"/>
    </row>
    <row r="30" spans="1:20" ht="24">
      <c r="A30" s="20" t="s">
        <v>9</v>
      </c>
      <c r="B30" s="157">
        <v>0</v>
      </c>
      <c r="C30" s="158"/>
      <c r="D30" s="46">
        <f>10000+20000</f>
        <v>30000</v>
      </c>
      <c r="E30" s="3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48"/>
      <c r="Q30" s="48"/>
      <c r="R30" s="17"/>
      <c r="S30" s="17"/>
      <c r="T30" s="19"/>
    </row>
    <row r="31" spans="1:20" ht="12.75">
      <c r="A31" s="21" t="s">
        <v>10</v>
      </c>
      <c r="B31" s="153">
        <f>SUM(B16:B30)</f>
        <v>215219.12000000002</v>
      </c>
      <c r="C31" s="154"/>
      <c r="D31" s="49">
        <f>SUM(D16:D30)</f>
        <v>247487.59</v>
      </c>
      <c r="E31" s="22"/>
      <c r="F31" s="22">
        <f>SUM(F16:F30)</f>
        <v>14518</v>
      </c>
      <c r="G31" s="22">
        <f>SUM(G16:G30)</f>
        <v>26132.4</v>
      </c>
      <c r="H31" s="22">
        <f>SUM(H16:H30)</f>
        <v>23228.800000000003</v>
      </c>
      <c r="I31" s="22">
        <f>SUM(I16:I30)</f>
        <v>4900</v>
      </c>
      <c r="J31" s="22">
        <f>SUM(J16:J30)</f>
        <v>18002.32</v>
      </c>
      <c r="K31" s="22"/>
      <c r="L31" s="22"/>
      <c r="M31" s="22">
        <f aca="true" t="shared" si="1" ref="M31:T31">SUM(M16:M30)</f>
        <v>23228.800000000003</v>
      </c>
      <c r="N31" s="49">
        <f t="shared" si="1"/>
        <v>25301.949999999997</v>
      </c>
      <c r="O31" s="49">
        <f t="shared" si="1"/>
        <v>30377</v>
      </c>
      <c r="P31" s="49">
        <f t="shared" si="1"/>
        <v>24926</v>
      </c>
      <c r="Q31" s="49">
        <f t="shared" si="1"/>
        <v>0</v>
      </c>
      <c r="R31" s="22">
        <f t="shared" si="1"/>
        <v>21777</v>
      </c>
      <c r="S31" s="22">
        <f t="shared" si="1"/>
        <v>0</v>
      </c>
      <c r="T31" s="23">
        <f t="shared" si="1"/>
        <v>212392.27000000002</v>
      </c>
    </row>
    <row r="32" spans="1:20" ht="12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3" t="s">
        <v>14</v>
      </c>
      <c r="R32" s="133">
        <f>E14+D31-T31</f>
        <v>71895.96259999974</v>
      </c>
      <c r="S32" s="133"/>
      <c r="T32" s="133"/>
    </row>
    <row r="33" spans="1:20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3"/>
      <c r="R33" s="60"/>
      <c r="S33" s="60"/>
      <c r="T33" s="60"/>
    </row>
    <row r="34" spans="1:20" ht="12.75">
      <c r="A34" s="30"/>
      <c r="B34" s="31"/>
      <c r="C34" s="31"/>
      <c r="D34" s="31" t="s">
        <v>2</v>
      </c>
      <c r="E34" s="51">
        <v>5000</v>
      </c>
      <c r="F34" s="31" t="s">
        <v>76</v>
      </c>
      <c r="G34" s="31"/>
      <c r="H34" s="31"/>
      <c r="I34" s="31"/>
      <c r="J34" s="31"/>
      <c r="K34" s="31"/>
      <c r="L34" s="31"/>
      <c r="M34" s="64" t="s">
        <v>0</v>
      </c>
      <c r="N34" s="64">
        <v>954.84</v>
      </c>
      <c r="O34" s="64" t="s">
        <v>77</v>
      </c>
      <c r="P34" s="64">
        <v>2095.72</v>
      </c>
      <c r="Q34" s="64" t="s">
        <v>78</v>
      </c>
      <c r="R34" s="65"/>
      <c r="S34" s="60"/>
      <c r="T34" s="60"/>
    </row>
    <row r="35" spans="1:20" ht="12.75">
      <c r="A35" s="30"/>
      <c r="B35" s="31"/>
      <c r="C35" s="31"/>
      <c r="D35" s="31" t="s">
        <v>3</v>
      </c>
      <c r="E35" s="31">
        <v>750</v>
      </c>
      <c r="F35" s="31" t="s">
        <v>79</v>
      </c>
      <c r="G35" s="31"/>
      <c r="H35" s="31"/>
      <c r="I35" s="31"/>
      <c r="J35" s="31"/>
      <c r="K35" s="31"/>
      <c r="L35" s="31"/>
      <c r="M35" s="64" t="s">
        <v>1</v>
      </c>
      <c r="N35" s="64">
        <v>1511.83</v>
      </c>
      <c r="O35" s="64" t="s">
        <v>77</v>
      </c>
      <c r="P35" s="64">
        <v>2277.58</v>
      </c>
      <c r="Q35" s="64" t="s">
        <v>78</v>
      </c>
      <c r="R35" s="66"/>
      <c r="S35" s="60"/>
      <c r="T35" s="60"/>
    </row>
    <row r="36" spans="1:20" ht="12.75">
      <c r="A36" s="30"/>
      <c r="B36" s="31"/>
      <c r="C36" s="38"/>
      <c r="D36" s="31" t="s">
        <v>4</v>
      </c>
      <c r="E36" s="51">
        <v>1627</v>
      </c>
      <c r="F36" s="31" t="s">
        <v>67</v>
      </c>
      <c r="G36" s="31"/>
      <c r="H36" s="31"/>
      <c r="I36" s="31"/>
      <c r="J36" s="31"/>
      <c r="K36" s="31"/>
      <c r="L36" s="31"/>
      <c r="M36" s="64" t="s">
        <v>2</v>
      </c>
      <c r="N36" s="64">
        <v>1670.97</v>
      </c>
      <c r="O36" s="64" t="s">
        <v>77</v>
      </c>
      <c r="P36" s="64">
        <v>1809.94</v>
      </c>
      <c r="Q36" s="64" t="s">
        <v>78</v>
      </c>
      <c r="R36" s="66"/>
      <c r="S36" s="31"/>
      <c r="T36" s="32"/>
    </row>
    <row r="37" spans="1:20" ht="12.75">
      <c r="A37" s="30"/>
      <c r="B37" s="31"/>
      <c r="C37" s="38"/>
      <c r="D37" s="31" t="s">
        <v>6</v>
      </c>
      <c r="E37" s="31">
        <v>500</v>
      </c>
      <c r="F37" s="31" t="s">
        <v>80</v>
      </c>
      <c r="G37" s="31"/>
      <c r="H37" s="31"/>
      <c r="I37" s="31"/>
      <c r="J37" s="31"/>
      <c r="K37" s="31"/>
      <c r="L37" s="31"/>
      <c r="M37" s="64" t="s">
        <v>3</v>
      </c>
      <c r="N37" s="64">
        <v>1750.54</v>
      </c>
      <c r="O37" s="64" t="s">
        <v>77</v>
      </c>
      <c r="P37" s="64">
        <v>2598</v>
      </c>
      <c r="Q37" s="64" t="s">
        <v>78</v>
      </c>
      <c r="R37" s="66"/>
      <c r="S37" s="31"/>
      <c r="T37" s="32"/>
    </row>
    <row r="38" spans="1:20" ht="12.75">
      <c r="A38" s="30"/>
      <c r="B38" s="31"/>
      <c r="C38" s="38"/>
      <c r="D38" s="31"/>
      <c r="E38" s="51">
        <v>22500</v>
      </c>
      <c r="F38" s="31" t="s">
        <v>81</v>
      </c>
      <c r="G38" s="31"/>
      <c r="H38" s="31"/>
      <c r="I38" s="31"/>
      <c r="J38" s="31"/>
      <c r="K38" s="31"/>
      <c r="L38" s="31"/>
      <c r="M38" s="64" t="s">
        <v>4</v>
      </c>
      <c r="N38" s="64">
        <v>2864.52</v>
      </c>
      <c r="O38" s="64" t="s">
        <v>77</v>
      </c>
      <c r="P38" s="64">
        <v>1602.1</v>
      </c>
      <c r="Q38" s="64" t="s">
        <v>78</v>
      </c>
      <c r="R38" s="66"/>
      <c r="S38" s="31"/>
      <c r="T38" s="32"/>
    </row>
    <row r="39" spans="1:20" ht="12.75">
      <c r="A39" s="30"/>
      <c r="B39" s="31"/>
      <c r="C39" s="38"/>
      <c r="D39" s="31"/>
      <c r="E39" s="31"/>
      <c r="F39" s="31"/>
      <c r="G39" s="31"/>
      <c r="H39" s="31"/>
      <c r="I39" s="31"/>
      <c r="J39" s="31"/>
      <c r="K39" s="31"/>
      <c r="L39" s="31"/>
      <c r="M39" s="64" t="s">
        <v>5</v>
      </c>
      <c r="N39" s="64">
        <v>2546.24</v>
      </c>
      <c r="O39" s="64" t="s">
        <v>77</v>
      </c>
      <c r="P39" s="64">
        <v>1641.07</v>
      </c>
      <c r="Q39" s="64" t="s">
        <v>78</v>
      </c>
      <c r="R39" s="66"/>
      <c r="S39" s="31"/>
      <c r="T39" s="32"/>
    </row>
    <row r="40" spans="1:20" ht="12.75">
      <c r="A40" s="30"/>
      <c r="B40" s="31"/>
      <c r="C40" s="38"/>
      <c r="D40" s="31"/>
      <c r="E40" s="31"/>
      <c r="F40" s="31"/>
      <c r="G40" s="31"/>
      <c r="H40" s="31"/>
      <c r="I40" s="31"/>
      <c r="J40" s="31"/>
      <c r="K40" s="31"/>
      <c r="L40" s="31"/>
      <c r="M40" s="64" t="s">
        <v>6</v>
      </c>
      <c r="N40" s="64">
        <v>1796.74</v>
      </c>
      <c r="O40" s="64" t="s">
        <v>77</v>
      </c>
      <c r="P40" s="64">
        <v>181.86</v>
      </c>
      <c r="Q40" s="64" t="s">
        <v>78</v>
      </c>
      <c r="R40" s="66"/>
      <c r="S40" s="31"/>
      <c r="T40" s="32"/>
    </row>
    <row r="41" spans="3:20" ht="12.75">
      <c r="C41" s="50"/>
      <c r="R41" s="71"/>
      <c r="S41" s="71"/>
      <c r="T41" s="71"/>
    </row>
    <row r="42" spans="1:20" ht="15">
      <c r="A42" s="101" t="s">
        <v>50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12.75">
      <c r="A43" s="102" t="s">
        <v>51</v>
      </c>
      <c r="B43" s="103"/>
      <c r="C43" s="106" t="s">
        <v>12</v>
      </c>
      <c r="D43" s="107"/>
      <c r="E43" s="107"/>
      <c r="F43" s="107"/>
      <c r="G43" s="107"/>
      <c r="H43" s="107"/>
      <c r="I43" s="107"/>
      <c r="J43" s="107"/>
      <c r="K43" s="108"/>
      <c r="L43" s="112" t="s">
        <v>52</v>
      </c>
      <c r="M43" s="113"/>
      <c r="N43" s="114"/>
      <c r="O43" s="91" t="s">
        <v>53</v>
      </c>
      <c r="P43" s="91"/>
      <c r="Q43" s="102" t="s">
        <v>54</v>
      </c>
      <c r="R43" s="103"/>
      <c r="S43" s="53"/>
      <c r="T43" s="91" t="s">
        <v>55</v>
      </c>
    </row>
    <row r="44" spans="1:20" ht="12.75">
      <c r="A44" s="104"/>
      <c r="B44" s="105"/>
      <c r="C44" s="109"/>
      <c r="D44" s="110"/>
      <c r="E44" s="110"/>
      <c r="F44" s="110"/>
      <c r="G44" s="110"/>
      <c r="H44" s="110"/>
      <c r="I44" s="110"/>
      <c r="J44" s="110"/>
      <c r="K44" s="111"/>
      <c r="L44" s="115"/>
      <c r="M44" s="116"/>
      <c r="N44" s="117"/>
      <c r="O44" s="92"/>
      <c r="P44" s="92"/>
      <c r="Q44" s="104"/>
      <c r="R44" s="105"/>
      <c r="S44" s="54"/>
      <c r="T44" s="92"/>
    </row>
    <row r="45" spans="1:20" ht="12.75">
      <c r="A45" s="86"/>
      <c r="B45" s="87"/>
      <c r="C45" s="88" t="s">
        <v>56</v>
      </c>
      <c r="D45" s="89"/>
      <c r="E45" s="89"/>
      <c r="F45" s="89"/>
      <c r="G45" s="89"/>
      <c r="H45" s="89"/>
      <c r="I45" s="89"/>
      <c r="J45" s="89"/>
      <c r="K45" s="90"/>
      <c r="L45" s="93"/>
      <c r="M45" s="94"/>
      <c r="N45" s="95"/>
      <c r="O45" s="4"/>
      <c r="P45" s="4"/>
      <c r="Q45" s="96"/>
      <c r="R45" s="97"/>
      <c r="S45" s="59"/>
      <c r="T45" s="4"/>
    </row>
    <row r="46" spans="1:20" ht="12.75">
      <c r="A46" s="86"/>
      <c r="B46" s="87"/>
      <c r="C46" s="88" t="s">
        <v>57</v>
      </c>
      <c r="D46" s="89"/>
      <c r="E46" s="89"/>
      <c r="F46" s="89"/>
      <c r="G46" s="89"/>
      <c r="H46" s="89"/>
      <c r="I46" s="89"/>
      <c r="J46" s="89"/>
      <c r="K46" s="90"/>
      <c r="L46" s="83" t="s">
        <v>58</v>
      </c>
      <c r="M46" s="84"/>
      <c r="N46" s="85"/>
      <c r="O46" s="24">
        <v>0.05</v>
      </c>
      <c r="P46" s="25"/>
      <c r="Q46" s="73">
        <f>SUM(O46*2002.5*12)</f>
        <v>1201.5</v>
      </c>
      <c r="R46" s="68"/>
      <c r="S46" s="52"/>
      <c r="T46" s="24"/>
    </row>
    <row r="47" spans="1:20" ht="12.75">
      <c r="A47" s="86"/>
      <c r="B47" s="87"/>
      <c r="C47" s="88" t="s">
        <v>59</v>
      </c>
      <c r="D47" s="89"/>
      <c r="E47" s="89"/>
      <c r="F47" s="89"/>
      <c r="G47" s="89"/>
      <c r="H47" s="89"/>
      <c r="I47" s="89"/>
      <c r="J47" s="89"/>
      <c r="K47" s="90"/>
      <c r="L47" s="83" t="s">
        <v>58</v>
      </c>
      <c r="M47" s="84"/>
      <c r="N47" s="85"/>
      <c r="O47" s="24">
        <v>0.05</v>
      </c>
      <c r="P47" s="25"/>
      <c r="Q47" s="73">
        <f aca="true" t="shared" si="2" ref="Q47:Q52">SUM(O47*2002.5*12)</f>
        <v>1201.5</v>
      </c>
      <c r="R47" s="68"/>
      <c r="S47" s="52"/>
      <c r="T47" s="24"/>
    </row>
    <row r="48" spans="1:20" ht="12.75">
      <c r="A48" s="86"/>
      <c r="B48" s="87"/>
      <c r="C48" s="88" t="s">
        <v>60</v>
      </c>
      <c r="D48" s="89"/>
      <c r="E48" s="89"/>
      <c r="F48" s="89"/>
      <c r="G48" s="89"/>
      <c r="H48" s="89"/>
      <c r="I48" s="89"/>
      <c r="J48" s="89"/>
      <c r="K48" s="90"/>
      <c r="L48" s="83" t="s">
        <v>61</v>
      </c>
      <c r="M48" s="84"/>
      <c r="N48" s="85"/>
      <c r="O48" s="24">
        <v>0.15</v>
      </c>
      <c r="P48" s="25"/>
      <c r="Q48" s="73">
        <f t="shared" si="2"/>
        <v>3604.5</v>
      </c>
      <c r="R48" s="68"/>
      <c r="S48" s="52"/>
      <c r="T48" s="24"/>
    </row>
    <row r="49" spans="1:20" ht="12.75">
      <c r="A49" s="73"/>
      <c r="B49" s="68"/>
      <c r="C49" s="80" t="s">
        <v>62</v>
      </c>
      <c r="D49" s="81"/>
      <c r="E49" s="81"/>
      <c r="F49" s="81"/>
      <c r="G49" s="81"/>
      <c r="H49" s="81"/>
      <c r="I49" s="81"/>
      <c r="J49" s="81"/>
      <c r="K49" s="82"/>
      <c r="L49" s="83" t="s">
        <v>58</v>
      </c>
      <c r="M49" s="84"/>
      <c r="N49" s="85"/>
      <c r="O49" s="2">
        <v>0.15</v>
      </c>
      <c r="P49" s="2"/>
      <c r="Q49" s="73">
        <f t="shared" si="2"/>
        <v>3604.5</v>
      </c>
      <c r="R49" s="68"/>
      <c r="S49" s="52"/>
      <c r="T49" s="2"/>
    </row>
    <row r="50" spans="1:20" ht="12.75">
      <c r="A50" s="73"/>
      <c r="B50" s="68"/>
      <c r="C50" s="74" t="s">
        <v>63</v>
      </c>
      <c r="D50" s="75"/>
      <c r="E50" s="75"/>
      <c r="F50" s="75"/>
      <c r="G50" s="75"/>
      <c r="H50" s="75"/>
      <c r="I50" s="75"/>
      <c r="J50" s="75"/>
      <c r="K50" s="76"/>
      <c r="L50" s="77" t="s">
        <v>64</v>
      </c>
      <c r="M50" s="78"/>
      <c r="N50" s="79"/>
      <c r="O50" s="2">
        <v>0.25</v>
      </c>
      <c r="P50" s="2"/>
      <c r="Q50" s="73">
        <f t="shared" si="2"/>
        <v>6007.5</v>
      </c>
      <c r="R50" s="68"/>
      <c r="S50" s="52"/>
      <c r="T50" s="2"/>
    </row>
    <row r="51" spans="1:20" ht="12.75">
      <c r="A51" s="73"/>
      <c r="B51" s="68"/>
      <c r="C51" s="74" t="s">
        <v>65</v>
      </c>
      <c r="D51" s="75"/>
      <c r="E51" s="75"/>
      <c r="F51" s="75"/>
      <c r="G51" s="75"/>
      <c r="H51" s="75"/>
      <c r="I51" s="75"/>
      <c r="J51" s="75"/>
      <c r="K51" s="76"/>
      <c r="L51" s="77" t="s">
        <v>64</v>
      </c>
      <c r="M51" s="78"/>
      <c r="N51" s="79"/>
      <c r="O51" s="2">
        <v>0.1</v>
      </c>
      <c r="P51" s="3"/>
      <c r="Q51" s="73">
        <f t="shared" si="2"/>
        <v>2403</v>
      </c>
      <c r="R51" s="68"/>
      <c r="S51" s="52"/>
      <c r="T51" s="2"/>
    </row>
    <row r="52" spans="1:20" ht="12.75">
      <c r="A52" s="73"/>
      <c r="B52" s="68"/>
      <c r="C52" s="80" t="s">
        <v>66</v>
      </c>
      <c r="D52" s="81"/>
      <c r="E52" s="81"/>
      <c r="F52" s="81"/>
      <c r="G52" s="81"/>
      <c r="H52" s="81"/>
      <c r="I52" s="81"/>
      <c r="J52" s="81"/>
      <c r="K52" s="82"/>
      <c r="L52" s="77" t="s">
        <v>64</v>
      </c>
      <c r="M52" s="78"/>
      <c r="N52" s="79"/>
      <c r="O52" s="2">
        <v>0.25</v>
      </c>
      <c r="P52" s="2"/>
      <c r="Q52" s="73">
        <f t="shared" si="2"/>
        <v>6007.5</v>
      </c>
      <c r="R52" s="68"/>
      <c r="S52" s="52"/>
      <c r="T52" s="2"/>
    </row>
    <row r="53" spans="5:20" ht="12.75">
      <c r="E53" s="26" t="s">
        <v>16</v>
      </c>
      <c r="F53" s="27"/>
      <c r="G53" s="27"/>
      <c r="H53" s="27"/>
      <c r="I53" s="27"/>
      <c r="J53" s="27"/>
      <c r="K53" s="27"/>
      <c r="L53" s="27"/>
      <c r="M53" s="27"/>
      <c r="N53" s="27"/>
      <c r="O53" s="28">
        <f>SUM(O46:O52)</f>
        <v>1</v>
      </c>
      <c r="P53" s="29"/>
      <c r="Q53" s="73">
        <f>SUM(Q46:Q52)</f>
        <v>24030</v>
      </c>
      <c r="R53" s="68"/>
      <c r="S53" s="52"/>
      <c r="T53" s="2"/>
    </row>
  </sheetData>
  <sheetProtection/>
  <mergeCells count="93">
    <mergeCell ref="Q53:R53"/>
    <mergeCell ref="B10:D10"/>
    <mergeCell ref="A51:B51"/>
    <mergeCell ref="C51:K51"/>
    <mergeCell ref="L51:N51"/>
    <mergeCell ref="Q51:R51"/>
    <mergeCell ref="A52:B52"/>
    <mergeCell ref="C52:K52"/>
    <mergeCell ref="L52:N52"/>
    <mergeCell ref="Q52:R52"/>
    <mergeCell ref="A49:B49"/>
    <mergeCell ref="C49:K49"/>
    <mergeCell ref="L49:N49"/>
    <mergeCell ref="Q49:R49"/>
    <mergeCell ref="A50:B50"/>
    <mergeCell ref="C50:K50"/>
    <mergeCell ref="L50:N50"/>
    <mergeCell ref="Q50:R50"/>
    <mergeCell ref="A47:B47"/>
    <mergeCell ref="C47:K47"/>
    <mergeCell ref="L47:N47"/>
    <mergeCell ref="Q47:R47"/>
    <mergeCell ref="A48:B48"/>
    <mergeCell ref="C48:K48"/>
    <mergeCell ref="L48:N48"/>
    <mergeCell ref="Q48:R48"/>
    <mergeCell ref="A45:B45"/>
    <mergeCell ref="C45:K45"/>
    <mergeCell ref="L45:N45"/>
    <mergeCell ref="Q45:R45"/>
    <mergeCell ref="A46:B46"/>
    <mergeCell ref="C46:K46"/>
    <mergeCell ref="L46:N46"/>
    <mergeCell ref="Q46:R46"/>
    <mergeCell ref="R41:T41"/>
    <mergeCell ref="A42:T42"/>
    <mergeCell ref="A43:B44"/>
    <mergeCell ref="C43:K44"/>
    <mergeCell ref="L43:N44"/>
    <mergeCell ref="O43:O44"/>
    <mergeCell ref="P43:P44"/>
    <mergeCell ref="Q43:R44"/>
    <mergeCell ref="T43:T44"/>
    <mergeCell ref="B30:C30"/>
    <mergeCell ref="B31:C31"/>
    <mergeCell ref="R32:T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9:C29"/>
    <mergeCell ref="B22:C22"/>
    <mergeCell ref="A12:E12"/>
    <mergeCell ref="A13:E13"/>
    <mergeCell ref="F13:T13"/>
    <mergeCell ref="A14:D14"/>
    <mergeCell ref="B15:C15"/>
    <mergeCell ref="B16:C16"/>
    <mergeCell ref="N5:O5"/>
    <mergeCell ref="B8:D8"/>
    <mergeCell ref="B9:D9"/>
    <mergeCell ref="A11:D11"/>
    <mergeCell ref="F11:O11"/>
    <mergeCell ref="P11:Q11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</mergeCells>
  <printOptions/>
  <pageMargins left="0.020833333333333332" right="0.052083333333333336" top="0.07291666666666667" bottom="0.041666666666666664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2018-08-09T04:35:08Z</cp:lastPrinted>
  <dcterms:created xsi:type="dcterms:W3CDTF">2007-02-04T12:22:59Z</dcterms:created>
  <dcterms:modified xsi:type="dcterms:W3CDTF">2018-09-06T04:57:52Z</dcterms:modified>
  <cp:category/>
  <cp:version/>
  <cp:contentType/>
  <cp:contentStatus/>
</cp:coreProperties>
</file>