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2225" windowHeight="4815"/>
  </bookViews>
  <sheets>
    <sheet name="2018" sheetId="10" r:id="rId1"/>
    <sheet name="вода2018" sheetId="12" r:id="rId2"/>
  </sheets>
  <definedNames>
    <definedName name="_xlnm.Print_Area" localSheetId="0">'2018'!$D$31:$T$39</definedName>
    <definedName name="_xlnm.Print_Area" localSheetId="1">вода2018!$A$2:$J$20</definedName>
  </definedNames>
  <calcPr calcId="145621"/>
</workbook>
</file>

<file path=xl/calcChain.xml><?xml version="1.0" encoding="utf-8"?>
<calcChain xmlns="http://schemas.openxmlformats.org/spreadsheetml/2006/main">
  <c r="N22" i="10" l="1"/>
  <c r="P22" i="10" l="1"/>
  <c r="T22" i="10" l="1"/>
  <c r="I12" i="12"/>
  <c r="F12" i="12"/>
  <c r="S29" i="10"/>
  <c r="Q29" i="10"/>
  <c r="I29" i="10"/>
  <c r="B29" i="10"/>
  <c r="T10" i="10" l="1"/>
  <c r="O21" i="10" l="1"/>
  <c r="P21" i="10" l="1"/>
  <c r="P29" i="10" s="1"/>
  <c r="N21" i="10" l="1"/>
  <c r="I11" i="12" l="1"/>
  <c r="F11" i="12"/>
  <c r="T21" i="10"/>
  <c r="D28" i="10"/>
  <c r="D29" i="10" s="1"/>
  <c r="O20" i="10" l="1"/>
  <c r="O29" i="10" s="1"/>
  <c r="N20" i="10" l="1"/>
  <c r="I10" i="12" l="1"/>
  <c r="F10" i="12"/>
  <c r="T20" i="10" l="1"/>
  <c r="N19" i="10" l="1"/>
  <c r="I9" i="12" l="1"/>
  <c r="F9" i="12"/>
  <c r="T19" i="10"/>
  <c r="N18" i="10" l="1"/>
  <c r="I8" i="12" l="1"/>
  <c r="F8" i="12"/>
  <c r="T18" i="10"/>
  <c r="N17" i="10" l="1"/>
  <c r="N16" i="10" l="1"/>
  <c r="N29" i="10" s="1"/>
  <c r="I7" i="12" l="1"/>
  <c r="F7" i="12"/>
  <c r="T17" i="10"/>
  <c r="I6" i="12" l="1"/>
  <c r="F6" i="12"/>
  <c r="D18" i="12" l="1"/>
  <c r="H18" i="12"/>
  <c r="I18" i="12"/>
  <c r="O51" i="10"/>
  <c r="Q50" i="10"/>
  <c r="Q49" i="10"/>
  <c r="Q48" i="10"/>
  <c r="Q47" i="10"/>
  <c r="Q46" i="10"/>
  <c r="Q45" i="10"/>
  <c r="Q44" i="10"/>
  <c r="R16" i="10"/>
  <c r="R29" i="10" s="1"/>
  <c r="M16" i="10"/>
  <c r="M29" i="10" s="1"/>
  <c r="J16" i="10"/>
  <c r="J29" i="10" s="1"/>
  <c r="H16" i="10"/>
  <c r="H29" i="10" s="1"/>
  <c r="G16" i="10"/>
  <c r="G29" i="10" s="1"/>
  <c r="F16" i="10"/>
  <c r="F29" i="10" s="1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T9" i="10"/>
  <c r="T8" i="10"/>
  <c r="T7" i="10"/>
  <c r="E7" i="10"/>
  <c r="Q51" i="10" l="1"/>
  <c r="T12" i="10"/>
  <c r="F18" i="12"/>
  <c r="E18" i="12"/>
  <c r="G18" i="12"/>
  <c r="T16" i="10"/>
  <c r="T29" i="10" s="1"/>
  <c r="R30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7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600р-лампочки 30шт</t>
        </r>
      </text>
    </comment>
    <comment ref="O20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1460-краска
7261-покос</t>
        </r>
      </text>
    </comment>
    <comment ref="O21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покос-7261
600р-лампочки</t>
        </r>
      </text>
    </comment>
  </commentList>
</comments>
</file>

<file path=xl/sharedStrings.xml><?xml version="1.0" encoding="utf-8"?>
<sst xmlns="http://schemas.openxmlformats.org/spreadsheetml/2006/main" count="134" uniqueCount="86">
  <si>
    <t>ноябрь</t>
  </si>
  <si>
    <t>Содержание</t>
  </si>
  <si>
    <t>декабрь</t>
  </si>
  <si>
    <t>март</t>
  </si>
  <si>
    <t>апрель</t>
  </si>
  <si>
    <t>ремонт</t>
  </si>
  <si>
    <t>итого</t>
  </si>
  <si>
    <t>май</t>
  </si>
  <si>
    <t>июнь</t>
  </si>
  <si>
    <t>Наименование работ</t>
  </si>
  <si>
    <t>ИТОГО</t>
  </si>
  <si>
    <t>февраль</t>
  </si>
  <si>
    <t>январь</t>
  </si>
  <si>
    <t>июль</t>
  </si>
  <si>
    <t>август</t>
  </si>
  <si>
    <t>сентябрь</t>
  </si>
  <si>
    <t>октябрь</t>
  </si>
  <si>
    <t>краска</t>
  </si>
  <si>
    <t>ИТОГО:</t>
  </si>
  <si>
    <t>Вода</t>
  </si>
  <si>
    <t>долг</t>
  </si>
  <si>
    <t>Итого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</si>
  <si>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</si>
  <si>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</si>
  <si>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</si>
  <si>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</si>
  <si>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</si>
  <si>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</si>
  <si>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</si>
  <si>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</si>
  <si>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</si>
  <si>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</si>
  <si>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</si>
  <si>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</si>
  <si>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</si>
  <si>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</si>
  <si>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</si>
  <si>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</si>
  <si>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</si>
  <si>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</si>
  <si>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</si>
  <si>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</si>
  <si>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</si>
  <si>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</si>
  <si>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</si>
  <si>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</si>
  <si>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</si>
  <si>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</si>
  <si>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</si>
  <si>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</si>
  <si>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</si>
  <si>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</si>
  <si>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</si>
  <si>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</si>
  <si>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</si>
  <si>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</si>
  <si>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</si>
  <si>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</si>
  <si>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</si>
  <si>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</si>
  <si>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</si>
  <si>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</si>
  <si>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</si>
  <si>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</si>
  <si>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</si>
  <si>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</si>
  <si>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</si>
  <si>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</si>
  <si>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</si>
  <si>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</si>
  <si>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покос</t>
  </si>
  <si>
    <t>Стоки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</si>
  <si>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</si>
  <si>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</si>
  <si>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</si>
  <si>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</si>
  <si>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</si>
  <si>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</si>
  <si>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Непредвиденные затраты</t>
  </si>
  <si>
    <t>услуги сторонних организаций, разовые работы</t>
  </si>
  <si>
    <t>г/в</t>
  </si>
  <si>
    <t>Информация о доходах и расходах по дому __Мира 12/4__на 2018год.</t>
  </si>
  <si>
    <t>Доходы и расходы по воде и стокам 2018 год</t>
  </si>
  <si>
    <t>х/в</t>
  </si>
  <si>
    <t>лампочки</t>
  </si>
  <si>
    <t>эл-во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</si>
</sst>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_р_."/>
    <numFmt numFmtId="165" formatCode="#,##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2" fontId="0" fillId="0" borderId="0" xfId="0" applyNumberFormat="1"/>
    <xf numFmtId="0" fontId="0" fillId="0" borderId="3" xfId="0" applyBorder="1"/>
    <xf numFmtId="164" fontId="2" fillId="0" borderId="0" xfId="0" applyNumberFormat="1" applyFont="1" applyFill="1" applyBorder="1"/>
    <xf numFmtId="4" fontId="0" fillId="0" borderId="0" xfId="0" applyNumberFormat="1"/>
    <xf numFmtId="0" fontId="0" fillId="6" borderId="3" xfId="0" applyFill="1" applyBorder="1"/>
    <xf numFmtId="0" fontId="0" fillId="0" borderId="4" xfId="0" applyBorder="1" applyAlignment="1"/>
    <xf numFmtId="0" fontId="0" fillId="0" borderId="9" xfId="0" applyBorder="1" applyAlignment="1"/>
    <xf numFmtId="2" fontId="6" fillId="7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3" xfId="0" applyNumberFormat="1" applyFont="1" applyFill="1" applyBorder="1"/>
    <xf numFmtId="2" fontId="2" fillId="5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4" fontId="2" fillId="5" borderId="3" xfId="0" applyNumberFormat="1" applyFont="1" applyFill="1" applyBorder="1"/>
    <xf numFmtId="164" fontId="2" fillId="5" borderId="5" xfId="0" applyNumberFormat="1" applyFont="1" applyFill="1" applyBorder="1"/>
    <xf numFmtId="4" fontId="2" fillId="5" borderId="3" xfId="0" applyNumberFormat="1" applyFont="1" applyFill="1" applyBorder="1"/>
    <xf numFmtId="17" fontId="4" fillId="10" borderId="3" xfId="0" applyNumberFormat="1" applyFont="1" applyFill="1" applyBorder="1" applyAlignment="1">
      <alignment horizontal="left" wrapText="1"/>
    </xf>
    <xf numFmtId="0" fontId="4" fillId="4" borderId="3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0" borderId="4" xfId="0" applyBorder="1"/>
    <xf numFmtId="0" fontId="4" fillId="0" borderId="0" xfId="0" applyFont="1" applyFill="1" applyBorder="1"/>
    <xf numFmtId="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11" borderId="3" xfId="0" applyNumberFormat="1" applyFont="1" applyFill="1" applyBorder="1"/>
    <xf numFmtId="0" fontId="6" fillId="7" borderId="3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right" vertical="top" wrapText="1"/>
    </xf>
    <xf numFmtId="164" fontId="11" fillId="4" borderId="3" xfId="0" applyNumberFormat="1" applyFont="1" applyFill="1" applyBorder="1"/>
    <xf numFmtId="165" fontId="2" fillId="0" borderId="0" xfId="0" applyNumberFormat="1" applyFont="1" applyFill="1" applyBorder="1"/>
    <xf numFmtId="4" fontId="12" fillId="4" borderId="3" xfId="0" applyNumberFormat="1" applyFont="1" applyFill="1" applyBorder="1"/>
    <xf numFmtId="0" fontId="14" fillId="3" borderId="10" xfId="0" applyFont="1" applyFill="1" applyBorder="1"/>
    <xf numFmtId="0" fontId="14" fillId="3" borderId="3" xfId="0" applyFont="1" applyFill="1" applyBorder="1"/>
    <xf numFmtId="0" fontId="14" fillId="6" borderId="3" xfId="0" applyFont="1" applyFill="1" applyBorder="1"/>
    <xf numFmtId="0" fontId="15" fillId="3" borderId="3" xfId="0" applyFont="1" applyFill="1" applyBorder="1"/>
    <xf numFmtId="0" fontId="15" fillId="6" borderId="3" xfId="0" applyFont="1" applyFill="1" applyBorder="1"/>
    <xf numFmtId="0" fontId="15" fillId="4" borderId="3" xfId="0" applyFont="1" applyFill="1" applyBorder="1"/>
    <xf numFmtId="0" fontId="1" fillId="7" borderId="8" xfId="0" applyFont="1" applyFill="1" applyBorder="1" applyAlignment="1"/>
    <xf numFmtId="0" fontId="1" fillId="7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7" borderId="5" xfId="0" applyNumberFormat="1" applyFont="1" applyFill="1" applyBorder="1" applyAlignment="1">
      <alignment horizontal="right" vertical="top" wrapText="1"/>
    </xf>
    <xf numFmtId="2" fontId="6" fillId="7" borderId="3" xfId="0" applyNumberFormat="1" applyFont="1" applyFill="1" applyBorder="1" applyAlignment="1">
      <alignment vertical="top" wrapText="1"/>
    </xf>
    <xf numFmtId="2" fontId="6" fillId="7" borderId="5" xfId="0" applyNumberFormat="1" applyFont="1" applyFill="1" applyBorder="1" applyAlignment="1">
      <alignment horizontal="center" vertical="top" wrapText="1"/>
    </xf>
    <xf numFmtId="2" fontId="2" fillId="7" borderId="3" xfId="0" applyNumberFormat="1" applyFont="1" applyFill="1" applyBorder="1" applyAlignment="1">
      <alignment horizontal="center" vertical="top" wrapText="1"/>
    </xf>
    <xf numFmtId="2" fontId="6" fillId="7" borderId="10" xfId="0" applyNumberFormat="1" applyFont="1" applyFill="1" applyBorder="1" applyAlignment="1">
      <alignment vertical="top" wrapText="1"/>
    </xf>
    <xf numFmtId="0" fontId="1" fillId="7" borderId="3" xfId="0" applyFont="1" applyFill="1" applyBorder="1" applyAlignment="1">
      <alignment horizontal="center" wrapText="1"/>
    </xf>
    <xf numFmtId="0" fontId="2" fillId="12" borderId="10" xfId="0" applyFont="1" applyFill="1" applyBorder="1" applyAlignment="1">
      <alignment horizontal="center" wrapText="1"/>
    </xf>
    <xf numFmtId="4" fontId="2" fillId="11" borderId="3" xfId="0" applyNumberFormat="1" applyFont="1" applyFill="1" applyBorder="1"/>
    <xf numFmtId="164" fontId="11" fillId="12" borderId="3" xfId="0" applyNumberFormat="1" applyFont="1" applyFill="1" applyBorder="1"/>
    <xf numFmtId="164" fontId="2" fillId="11" borderId="3" xfId="0" applyNumberFormat="1" applyFont="1" applyFill="1" applyBorder="1" applyAlignment="1"/>
    <xf numFmtId="164" fontId="11" fillId="8" borderId="3" xfId="0" applyNumberFormat="1" applyFont="1" applyFill="1" applyBorder="1"/>
    <xf numFmtId="42" fontId="0" fillId="0" borderId="0" xfId="0" applyNumberFormat="1"/>
    <xf numFmtId="0" fontId="0" fillId="0" borderId="3" xfId="0" applyBorder="1" applyAlignment="1"/>
    <xf numFmtId="0" fontId="0" fillId="0" borderId="10" xfId="0" applyBorder="1" applyAlignment="1"/>
    <xf numFmtId="2" fontId="2" fillId="7" borderId="3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5" borderId="9" xfId="0" applyNumberFormat="1" applyFont="1" applyFill="1" applyBorder="1" applyAlignment="1">
      <alignment horizontal="center" vertical="top" wrapText="1"/>
    </xf>
    <xf numFmtId="2" fontId="2" fillId="5" borderId="10" xfId="0" applyNumberFormat="1" applyFont="1" applyFill="1" applyBorder="1" applyAlignment="1">
      <alignment horizontal="center" vertical="top" wrapText="1"/>
    </xf>
    <xf numFmtId="2" fontId="1" fillId="5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6" borderId="10" xfId="0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wrapText="1"/>
    </xf>
    <xf numFmtId="164" fontId="2" fillId="5" borderId="0" xfId="0" applyNumberFormat="1" applyFont="1" applyFill="1" applyBorder="1"/>
    <xf numFmtId="164" fontId="11" fillId="5" borderId="0" xfId="0" applyNumberFormat="1" applyFont="1" applyFill="1" applyBorder="1"/>
    <xf numFmtId="164" fontId="2" fillId="5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7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164" fontId="2" fillId="6" borderId="4" xfId="0" applyNumberFormat="1" applyFont="1" applyFill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2" fontId="1" fillId="5" borderId="4" xfId="0" applyNumberFormat="1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>
      <alignment horizontal="center" vertical="top" wrapText="1"/>
    </xf>
    <xf numFmtId="2" fontId="1" fillId="5" borderId="10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0" fillId="6" borderId="10" xfId="0" applyFill="1" applyBorder="1"/>
    <xf numFmtId="164" fontId="11" fillId="4" borderId="4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6" borderId="4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1"/>
  <sheetViews>
    <sheetView tabSelected="1" workbookViewId="0">
      <selection activeCell="O21" sqref="O21"/>
    </sheetView>
  </sheetViews>
  <sheetFormatPr defaultRowHeight="12.75" x14ac:dyDescent="0.2"/>
  <cols>
    <col min="1" max="1" width="4.5703125" customWidth="1"/>
    <col min="2" max="2" width="5.85546875" customWidth="1"/>
    <col min="3" max="3" width="5.7109375" customWidth="1"/>
    <col min="4" max="4" width="9" customWidth="1"/>
    <col min="5" max="5" width="8.42578125" customWidth="1"/>
    <col min="6" max="7" width="8.5703125" customWidth="1"/>
    <col min="8" max="8" width="8.42578125" customWidth="1"/>
    <col min="9" max="9" width="8" customWidth="1"/>
    <col min="10" max="10" width="9.140625" customWidth="1"/>
    <col min="11" max="12" width="9.140625" hidden="1" customWidth="1"/>
    <col min="13" max="13" width="9.140625" customWidth="1"/>
    <col min="15" max="15" width="8.85546875" customWidth="1"/>
    <col min="16" max="17" width="8.42578125" customWidth="1"/>
    <col min="18" max="18" width="8.85546875" customWidth="1"/>
  </cols>
  <sheetData>
    <row r="1" spans="1:21" ht="15.75" x14ac:dyDescent="0.25">
      <c r="A1" s="72" t="s">
        <v>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x14ac:dyDescent="0.2">
      <c r="A3" s="74"/>
      <c r="B3" s="75"/>
      <c r="C3" s="75"/>
      <c r="D3" s="75"/>
      <c r="E3" s="76"/>
      <c r="F3" s="77" t="s">
        <v>22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57"/>
      <c r="T3" s="2"/>
    </row>
    <row r="4" spans="1:21" ht="12.75" customHeight="1" x14ac:dyDescent="0.2">
      <c r="A4" s="38"/>
      <c r="B4" s="80" t="s">
        <v>23</v>
      </c>
      <c r="C4" s="81"/>
      <c r="D4" s="81"/>
      <c r="E4" s="82"/>
      <c r="F4" s="83" t="s">
        <v>1</v>
      </c>
      <c r="G4" s="84"/>
      <c r="H4" s="84"/>
      <c r="I4" s="84"/>
      <c r="J4" s="84"/>
      <c r="K4" s="84"/>
      <c r="L4" s="84"/>
      <c r="M4" s="84"/>
      <c r="N4" s="84"/>
      <c r="O4" s="84"/>
      <c r="P4" s="85" t="s">
        <v>24</v>
      </c>
      <c r="Q4" s="86"/>
      <c r="R4" s="89" t="s">
        <v>25</v>
      </c>
      <c r="S4" s="92" t="s">
        <v>78</v>
      </c>
      <c r="T4" s="95" t="s">
        <v>10</v>
      </c>
    </row>
    <row r="5" spans="1:21" x14ac:dyDescent="0.2">
      <c r="A5" s="39"/>
      <c r="B5" s="111" t="s">
        <v>26</v>
      </c>
      <c r="C5" s="111" t="s">
        <v>5</v>
      </c>
      <c r="D5" s="111" t="s">
        <v>73</v>
      </c>
      <c r="E5" s="113" t="s">
        <v>6</v>
      </c>
      <c r="F5" s="100" t="s">
        <v>27</v>
      </c>
      <c r="G5" s="100" t="s">
        <v>28</v>
      </c>
      <c r="H5" s="100" t="s">
        <v>29</v>
      </c>
      <c r="I5" s="100" t="s">
        <v>30</v>
      </c>
      <c r="J5" s="100" t="s">
        <v>31</v>
      </c>
      <c r="K5" s="100" t="s">
        <v>32</v>
      </c>
      <c r="L5" s="100" t="s">
        <v>33</v>
      </c>
      <c r="M5" s="100" t="s">
        <v>34</v>
      </c>
      <c r="N5" s="102" t="s">
        <v>35</v>
      </c>
      <c r="O5" s="103"/>
      <c r="P5" s="87"/>
      <c r="Q5" s="88"/>
      <c r="R5" s="90"/>
      <c r="S5" s="93"/>
      <c r="T5" s="96"/>
    </row>
    <row r="6" spans="1:21" ht="123.75" customHeight="1" x14ac:dyDescent="0.2">
      <c r="A6" s="8"/>
      <c r="B6" s="112"/>
      <c r="C6" s="112"/>
      <c r="D6" s="112"/>
      <c r="E6" s="114"/>
      <c r="F6" s="101"/>
      <c r="G6" s="101"/>
      <c r="H6" s="101"/>
      <c r="I6" s="101"/>
      <c r="J6" s="101"/>
      <c r="K6" s="101"/>
      <c r="L6" s="101"/>
      <c r="M6" s="101"/>
      <c r="N6" s="40" t="s">
        <v>74</v>
      </c>
      <c r="O6" s="40" t="s">
        <v>79</v>
      </c>
      <c r="P6" s="58" t="s">
        <v>36</v>
      </c>
      <c r="Q6" s="58" t="s">
        <v>37</v>
      </c>
      <c r="R6" s="91"/>
      <c r="S6" s="94"/>
      <c r="T6" s="97"/>
    </row>
    <row r="7" spans="1:21" x14ac:dyDescent="0.2">
      <c r="A7" s="27">
        <v>2016</v>
      </c>
      <c r="B7" s="41">
        <v>12.2</v>
      </c>
      <c r="C7" s="41">
        <v>2.2999999999999998</v>
      </c>
      <c r="D7" s="41">
        <v>1.5</v>
      </c>
      <c r="E7" s="10">
        <f>SUM(B7:D7)</f>
        <v>16</v>
      </c>
      <c r="F7" s="28">
        <v>1.24</v>
      </c>
      <c r="G7" s="28">
        <v>2.84</v>
      </c>
      <c r="H7" s="28">
        <v>1.6</v>
      </c>
      <c r="I7" s="28">
        <v>0.4</v>
      </c>
      <c r="J7" s="28">
        <v>1.92</v>
      </c>
      <c r="K7" s="28">
        <v>0</v>
      </c>
      <c r="L7" s="28">
        <v>0</v>
      </c>
      <c r="M7" s="28">
        <v>2.2000000000000002</v>
      </c>
      <c r="N7" s="42">
        <v>0</v>
      </c>
      <c r="O7" s="71">
        <v>2</v>
      </c>
      <c r="P7" s="43">
        <v>1.1499999999999999</v>
      </c>
      <c r="Q7" s="43">
        <v>1.1499999999999999</v>
      </c>
      <c r="R7" s="44">
        <v>1.5</v>
      </c>
      <c r="S7" s="44">
        <v>0</v>
      </c>
      <c r="T7" s="9">
        <f>SUM(F7:S7)</f>
        <v>16</v>
      </c>
    </row>
    <row r="8" spans="1:21" x14ac:dyDescent="0.2">
      <c r="A8" s="27">
        <v>2017</v>
      </c>
      <c r="B8" s="104" t="s">
        <v>75</v>
      </c>
      <c r="C8" s="105"/>
      <c r="D8" s="106"/>
      <c r="E8" s="10">
        <v>19.87</v>
      </c>
      <c r="F8" s="28">
        <v>1.24</v>
      </c>
      <c r="G8" s="28">
        <v>2.84</v>
      </c>
      <c r="H8" s="28">
        <v>1.6</v>
      </c>
      <c r="I8" s="28">
        <v>0.4</v>
      </c>
      <c r="J8" s="28">
        <v>1.92</v>
      </c>
      <c r="K8" s="28">
        <v>0</v>
      </c>
      <c r="L8" s="28">
        <v>0</v>
      </c>
      <c r="M8" s="28">
        <v>2.2000000000000002</v>
      </c>
      <c r="N8" s="56">
        <v>3.87</v>
      </c>
      <c r="O8" s="45">
        <v>2</v>
      </c>
      <c r="P8" s="43">
        <v>1.1499999999999999</v>
      </c>
      <c r="Q8" s="46">
        <v>1.1499999999999999</v>
      </c>
      <c r="R8" s="44">
        <v>1.5</v>
      </c>
      <c r="S8" s="44">
        <v>0</v>
      </c>
      <c r="T8" s="9">
        <f>SUM(F8:S8)</f>
        <v>19.869999999999997</v>
      </c>
    </row>
    <row r="9" spans="1:21" x14ac:dyDescent="0.2">
      <c r="A9" s="27">
        <v>2017</v>
      </c>
      <c r="B9" s="104" t="s">
        <v>76</v>
      </c>
      <c r="C9" s="105"/>
      <c r="D9" s="106"/>
      <c r="E9" s="10">
        <v>23.64</v>
      </c>
      <c r="F9" s="28">
        <v>1.24</v>
      </c>
      <c r="G9" s="28">
        <v>2.84</v>
      </c>
      <c r="H9" s="28">
        <v>1.6</v>
      </c>
      <c r="I9" s="28">
        <v>0.4</v>
      </c>
      <c r="J9" s="28">
        <v>1.92</v>
      </c>
      <c r="K9" s="28">
        <v>0</v>
      </c>
      <c r="L9" s="28">
        <v>0</v>
      </c>
      <c r="M9" s="28">
        <v>2.2000000000000002</v>
      </c>
      <c r="N9" s="56">
        <v>7.64</v>
      </c>
      <c r="O9" s="45">
        <v>2</v>
      </c>
      <c r="P9" s="43">
        <v>1.1499999999999999</v>
      </c>
      <c r="Q9" s="46">
        <v>1.1499999999999999</v>
      </c>
      <c r="R9" s="44">
        <v>1.5</v>
      </c>
      <c r="S9" s="44">
        <v>0</v>
      </c>
      <c r="T9" s="9">
        <f>SUM(F9:S9)</f>
        <v>23.639999999999997</v>
      </c>
    </row>
    <row r="10" spans="1:21" x14ac:dyDescent="0.2">
      <c r="A10" s="66">
        <v>2018</v>
      </c>
      <c r="B10" s="105" t="s">
        <v>75</v>
      </c>
      <c r="C10" s="105"/>
      <c r="D10" s="106"/>
      <c r="E10" s="10">
        <v>22</v>
      </c>
      <c r="F10" s="70">
        <v>1.24</v>
      </c>
      <c r="G10" s="70">
        <v>2.84</v>
      </c>
      <c r="H10" s="70">
        <v>1.6</v>
      </c>
      <c r="I10" s="70">
        <v>0.4</v>
      </c>
      <c r="J10" s="70">
        <v>1.92</v>
      </c>
      <c r="K10" s="70">
        <v>0</v>
      </c>
      <c r="L10" s="70">
        <v>0</v>
      </c>
      <c r="M10" s="70">
        <v>2.2000000000000002</v>
      </c>
      <c r="N10" s="56">
        <v>6</v>
      </c>
      <c r="O10" s="45">
        <v>2</v>
      </c>
      <c r="P10" s="43">
        <v>1.1499999999999999</v>
      </c>
      <c r="Q10" s="43">
        <v>1.1499999999999999</v>
      </c>
      <c r="R10" s="44">
        <v>1.5</v>
      </c>
      <c r="S10" s="44">
        <v>0</v>
      </c>
      <c r="T10" s="9">
        <f>SUM(F10:S10)</f>
        <v>21.999999999999996</v>
      </c>
    </row>
    <row r="11" spans="1:21" ht="22.5" x14ac:dyDescent="0.2">
      <c r="A11" s="107" t="s">
        <v>38</v>
      </c>
      <c r="B11" s="108"/>
      <c r="C11" s="108"/>
      <c r="D11" s="109"/>
      <c r="E11" s="10">
        <v>3193.7</v>
      </c>
      <c r="F11" s="102" t="s">
        <v>39</v>
      </c>
      <c r="G11" s="110"/>
      <c r="H11" s="110"/>
      <c r="I11" s="110"/>
      <c r="J11" s="110"/>
      <c r="K11" s="110"/>
      <c r="L11" s="110"/>
      <c r="M11" s="110"/>
      <c r="N11" s="110"/>
      <c r="O11" s="103"/>
      <c r="P11" s="98" t="s">
        <v>40</v>
      </c>
      <c r="Q11" s="99"/>
      <c r="R11" s="9" t="s">
        <v>41</v>
      </c>
      <c r="S11" s="9"/>
      <c r="T11" s="9"/>
    </row>
    <row r="12" spans="1:21" x14ac:dyDescent="0.2">
      <c r="A12" s="117" t="s">
        <v>42</v>
      </c>
      <c r="B12" s="118"/>
      <c r="C12" s="118"/>
      <c r="D12" s="118"/>
      <c r="E12" s="119"/>
      <c r="F12" s="11">
        <f>E11*F7</f>
        <v>3960.1879999999996</v>
      </c>
      <c r="G12" s="11">
        <f>E11*G7</f>
        <v>9070.1079999999984</v>
      </c>
      <c r="H12" s="11">
        <f>E11*H8</f>
        <v>5109.92</v>
      </c>
      <c r="I12" s="11">
        <f>E11*I7</f>
        <v>1277.48</v>
      </c>
      <c r="J12" s="11">
        <f>E11*J7</f>
        <v>6131.9039999999995</v>
      </c>
      <c r="K12" s="11">
        <f>SUM(K7*2002.5)</f>
        <v>0</v>
      </c>
      <c r="L12" s="11">
        <f>SUM(L7*2002.5)</f>
        <v>0</v>
      </c>
      <c r="M12" s="11">
        <f>E11*M7</f>
        <v>7026.14</v>
      </c>
      <c r="N12" s="11">
        <f>N9*E11</f>
        <v>24399.867999999999</v>
      </c>
      <c r="O12" s="11">
        <f>E11*O7</f>
        <v>6387.4</v>
      </c>
      <c r="P12" s="11">
        <f>E11*P7</f>
        <v>3672.7549999999997</v>
      </c>
      <c r="Q12" s="11">
        <f>E11*Q7</f>
        <v>3672.7549999999997</v>
      </c>
      <c r="R12" s="11">
        <f>E11*R7</f>
        <v>4790.5499999999993</v>
      </c>
      <c r="S12" s="11">
        <v>0</v>
      </c>
      <c r="T12" s="11">
        <f>SUM(F12:R12)</f>
        <v>75499.067999999999</v>
      </c>
      <c r="U12" s="1"/>
    </row>
    <row r="13" spans="1:21" x14ac:dyDescent="0.2">
      <c r="A13" s="120" t="s">
        <v>43</v>
      </c>
      <c r="B13" s="120"/>
      <c r="C13" s="120"/>
      <c r="D13" s="120"/>
      <c r="E13" s="121"/>
      <c r="F13" s="122" t="s">
        <v>44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</row>
    <row r="14" spans="1:21" ht="15" customHeight="1" x14ac:dyDescent="0.2">
      <c r="A14" s="125" t="s">
        <v>45</v>
      </c>
      <c r="B14" s="125"/>
      <c r="C14" s="125"/>
      <c r="D14" s="126"/>
      <c r="E14" s="12">
        <v>-91007.62</v>
      </c>
      <c r="F14" s="61"/>
      <c r="G14" s="59"/>
      <c r="H14" s="13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1" x14ac:dyDescent="0.2">
      <c r="A15" s="47"/>
      <c r="B15" s="127" t="s">
        <v>72</v>
      </c>
      <c r="C15" s="127"/>
      <c r="D15" s="48" t="s">
        <v>43</v>
      </c>
      <c r="E15" s="49" t="s">
        <v>20</v>
      </c>
      <c r="F15" s="61"/>
      <c r="G15" s="59"/>
      <c r="H15" s="13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0"/>
    </row>
    <row r="16" spans="1:21" x14ac:dyDescent="0.2">
      <c r="A16" s="14" t="s">
        <v>46</v>
      </c>
      <c r="B16" s="115">
        <v>63173.95</v>
      </c>
      <c r="C16" s="128"/>
      <c r="D16" s="50">
        <v>45425.41</v>
      </c>
      <c r="E16" s="51"/>
      <c r="F16" s="15">
        <f>E11*F8</f>
        <v>3960.1879999999996</v>
      </c>
      <c r="G16" s="15">
        <f>E11*G8</f>
        <v>9070.1079999999984</v>
      </c>
      <c r="H16" s="16">
        <f>E11*H8</f>
        <v>5109.92</v>
      </c>
      <c r="I16" s="15">
        <v>1400</v>
      </c>
      <c r="J16" s="15">
        <f>E11*J8</f>
        <v>6131.9039999999995</v>
      </c>
      <c r="K16" s="15">
        <v>0</v>
      </c>
      <c r="L16" s="15">
        <v>0</v>
      </c>
      <c r="M16" s="15">
        <f>E11*M8</f>
        <v>7026.14</v>
      </c>
      <c r="N16" s="15">
        <f>3511.19+28604.21+9166.61</f>
        <v>41282.009999999995</v>
      </c>
      <c r="O16" s="15">
        <v>0</v>
      </c>
      <c r="P16" s="52">
        <v>743</v>
      </c>
      <c r="Q16" s="52">
        <v>0</v>
      </c>
      <c r="R16" s="15">
        <f>E11*R8</f>
        <v>4790.5499999999993</v>
      </c>
      <c r="S16" s="15">
        <v>0</v>
      </c>
      <c r="T16" s="17">
        <f t="shared" ref="T16:T22" si="0">SUM(F16:S16)</f>
        <v>79513.819999999992</v>
      </c>
    </row>
    <row r="17" spans="1:20" x14ac:dyDescent="0.2">
      <c r="A17" s="14" t="s">
        <v>47</v>
      </c>
      <c r="B17" s="115">
        <v>91609.72</v>
      </c>
      <c r="C17" s="116"/>
      <c r="D17" s="50">
        <v>48087.950000000004</v>
      </c>
      <c r="E17" s="51"/>
      <c r="F17" s="15">
        <v>3960.1879999999996</v>
      </c>
      <c r="G17" s="15">
        <v>9070.1079999999984</v>
      </c>
      <c r="H17" s="16">
        <v>5109.92</v>
      </c>
      <c r="I17" s="15">
        <v>1400</v>
      </c>
      <c r="J17" s="15">
        <v>6131.9039999999995</v>
      </c>
      <c r="K17" s="15">
        <v>0</v>
      </c>
      <c r="L17" s="15">
        <v>0</v>
      </c>
      <c r="M17" s="15">
        <v>7026.14</v>
      </c>
      <c r="N17" s="15">
        <f>3017.24+26694.56+8071.12</f>
        <v>37782.920000000006</v>
      </c>
      <c r="O17" s="15">
        <v>600</v>
      </c>
      <c r="P17" s="52">
        <v>359</v>
      </c>
      <c r="Q17" s="52">
        <v>0</v>
      </c>
      <c r="R17" s="15">
        <v>4790.5499999999993</v>
      </c>
      <c r="S17" s="15">
        <v>0</v>
      </c>
      <c r="T17" s="17">
        <f t="shared" si="0"/>
        <v>76230.73000000001</v>
      </c>
    </row>
    <row r="18" spans="1:20" x14ac:dyDescent="0.2">
      <c r="A18" s="14" t="s">
        <v>3</v>
      </c>
      <c r="B18" s="115">
        <v>61653.8</v>
      </c>
      <c r="C18" s="116"/>
      <c r="D18" s="50">
        <v>79884.56</v>
      </c>
      <c r="E18" s="51"/>
      <c r="F18" s="15">
        <v>3960.1879999999996</v>
      </c>
      <c r="G18" s="15">
        <v>9070.1079999999984</v>
      </c>
      <c r="H18" s="16">
        <v>5109.92</v>
      </c>
      <c r="I18" s="15">
        <v>1400</v>
      </c>
      <c r="J18" s="15">
        <v>6131.9039999999995</v>
      </c>
      <c r="K18" s="15"/>
      <c r="L18" s="15"/>
      <c r="M18" s="15">
        <v>7026.14</v>
      </c>
      <c r="N18" s="15">
        <f>17489.86+1983.51+6733.15</f>
        <v>26206.519999999997</v>
      </c>
      <c r="O18" s="15">
        <v>0</v>
      </c>
      <c r="P18" s="52">
        <v>0</v>
      </c>
      <c r="Q18" s="52">
        <v>0</v>
      </c>
      <c r="R18" s="15">
        <v>4790.5499999999993</v>
      </c>
      <c r="S18" s="15">
        <v>0</v>
      </c>
      <c r="T18" s="17">
        <f t="shared" si="0"/>
        <v>63695.33</v>
      </c>
    </row>
    <row r="19" spans="1:20" x14ac:dyDescent="0.2">
      <c r="A19" s="14" t="s">
        <v>48</v>
      </c>
      <c r="B19" s="115">
        <v>76656.179999999993</v>
      </c>
      <c r="C19" s="116"/>
      <c r="D19" s="50">
        <v>59961.63</v>
      </c>
      <c r="E19" s="51"/>
      <c r="F19" s="15">
        <v>3960.1879999999996</v>
      </c>
      <c r="G19" s="15">
        <v>9070.1079999999984</v>
      </c>
      <c r="H19" s="16">
        <v>5109.92</v>
      </c>
      <c r="I19" s="15">
        <v>700</v>
      </c>
      <c r="J19" s="15">
        <v>6131.9039999999995</v>
      </c>
      <c r="K19" s="15"/>
      <c r="L19" s="15"/>
      <c r="M19" s="15">
        <v>7026.14</v>
      </c>
      <c r="N19" s="15">
        <f>30363.73+1790.25+6919.34</f>
        <v>39073.32</v>
      </c>
      <c r="O19" s="15">
        <v>0</v>
      </c>
      <c r="P19" s="52">
        <v>348</v>
      </c>
      <c r="Q19" s="52">
        <v>0</v>
      </c>
      <c r="R19" s="15">
        <v>4790.5499999999993</v>
      </c>
      <c r="S19" s="15">
        <v>0</v>
      </c>
      <c r="T19" s="17">
        <f t="shared" si="0"/>
        <v>76210.13</v>
      </c>
    </row>
    <row r="20" spans="1:20" x14ac:dyDescent="0.2">
      <c r="A20" s="14" t="s">
        <v>7</v>
      </c>
      <c r="B20" s="115">
        <v>61109.59</v>
      </c>
      <c r="C20" s="116"/>
      <c r="D20" s="50">
        <v>70669.36</v>
      </c>
      <c r="E20" s="51"/>
      <c r="F20" s="15">
        <v>3960.1879999999996</v>
      </c>
      <c r="G20" s="15">
        <v>9070.1079999999984</v>
      </c>
      <c r="H20" s="16">
        <v>5109.92</v>
      </c>
      <c r="I20" s="15">
        <v>0</v>
      </c>
      <c r="J20" s="15">
        <v>6131.9039999999995</v>
      </c>
      <c r="K20" s="15"/>
      <c r="L20" s="15"/>
      <c r="M20" s="15">
        <v>7026.14</v>
      </c>
      <c r="N20" s="15">
        <f>2239.38+34514.69+8980.42</f>
        <v>45734.49</v>
      </c>
      <c r="O20" s="15">
        <f>1460+7261</f>
        <v>8721</v>
      </c>
      <c r="P20" s="52">
        <v>472</v>
      </c>
      <c r="Q20" s="52">
        <v>0</v>
      </c>
      <c r="R20" s="15">
        <v>4790.5499999999993</v>
      </c>
      <c r="S20" s="15">
        <v>0</v>
      </c>
      <c r="T20" s="17">
        <f t="shared" si="0"/>
        <v>91016.3</v>
      </c>
    </row>
    <row r="21" spans="1:20" x14ac:dyDescent="0.2">
      <c r="A21" s="14" t="s">
        <v>8</v>
      </c>
      <c r="B21" s="115">
        <v>63579.34</v>
      </c>
      <c r="C21" s="116"/>
      <c r="D21" s="50">
        <v>64015.680000000008</v>
      </c>
      <c r="E21" s="51"/>
      <c r="F21" s="15">
        <v>3960.1879999999996</v>
      </c>
      <c r="G21" s="15">
        <v>9070.1079999999984</v>
      </c>
      <c r="H21" s="16">
        <v>5109.92</v>
      </c>
      <c r="I21" s="15">
        <v>0</v>
      </c>
      <c r="J21" s="15">
        <v>6131.9039999999995</v>
      </c>
      <c r="K21" s="15"/>
      <c r="L21" s="15"/>
      <c r="M21" s="15">
        <v>7026.14</v>
      </c>
      <c r="N21" s="15">
        <f>1576.91+6507.99+20660.31</f>
        <v>28745.21</v>
      </c>
      <c r="O21" s="15">
        <f>7261+600</f>
        <v>7861</v>
      </c>
      <c r="P21" s="52">
        <f>7701+436+725</f>
        <v>8862</v>
      </c>
      <c r="Q21" s="52">
        <v>0</v>
      </c>
      <c r="R21" s="15">
        <v>4790.5499999999993</v>
      </c>
      <c r="S21" s="15">
        <v>0</v>
      </c>
      <c r="T21" s="17">
        <f t="shared" si="0"/>
        <v>81557.02</v>
      </c>
    </row>
    <row r="22" spans="1:20" x14ac:dyDescent="0.2">
      <c r="A22" s="14" t="s">
        <v>13</v>
      </c>
      <c r="B22" s="115">
        <v>69658.600000000006</v>
      </c>
      <c r="C22" s="116"/>
      <c r="D22" s="50">
        <v>59496.409999999996</v>
      </c>
      <c r="E22" s="51"/>
      <c r="F22" s="15">
        <v>3960.1879999999996</v>
      </c>
      <c r="G22" s="15">
        <v>9070.11</v>
      </c>
      <c r="H22" s="16">
        <v>5109.92</v>
      </c>
      <c r="I22" s="15">
        <v>0</v>
      </c>
      <c r="J22" s="16">
        <v>6131.9</v>
      </c>
      <c r="K22" s="15"/>
      <c r="L22" s="15"/>
      <c r="M22" s="15">
        <v>7026.14</v>
      </c>
      <c r="N22" s="15">
        <f>18210.27+12296.57+8019.16</f>
        <v>38526</v>
      </c>
      <c r="O22" s="15">
        <v>0</v>
      </c>
      <c r="P22" s="52">
        <f>14679+787+1144</f>
        <v>16610</v>
      </c>
      <c r="Q22" s="52">
        <v>0</v>
      </c>
      <c r="R22" s="15">
        <v>4790.5499999999993</v>
      </c>
      <c r="S22" s="15">
        <v>0</v>
      </c>
      <c r="T22" s="17">
        <f t="shared" si="0"/>
        <v>91224.808000000005</v>
      </c>
    </row>
    <row r="23" spans="1:20" x14ac:dyDescent="0.2">
      <c r="A23" s="14" t="s">
        <v>14</v>
      </c>
      <c r="B23" s="115"/>
      <c r="C23" s="116"/>
      <c r="D23" s="50"/>
      <c r="E23" s="51"/>
      <c r="F23" s="15"/>
      <c r="G23" s="15"/>
      <c r="H23" s="16"/>
      <c r="I23" s="15"/>
      <c r="J23" s="15"/>
      <c r="K23" s="15"/>
      <c r="L23" s="15"/>
      <c r="M23" s="15"/>
      <c r="N23" s="15"/>
      <c r="O23" s="15"/>
      <c r="P23" s="52"/>
      <c r="Q23" s="52"/>
      <c r="R23" s="15"/>
      <c r="S23" s="15"/>
      <c r="T23" s="17"/>
    </row>
    <row r="24" spans="1:20" x14ac:dyDescent="0.2">
      <c r="A24" s="14" t="s">
        <v>49</v>
      </c>
      <c r="B24" s="115"/>
      <c r="C24" s="116"/>
      <c r="D24" s="50"/>
      <c r="E24" s="51"/>
      <c r="F24" s="15"/>
      <c r="G24" s="15"/>
      <c r="H24" s="16"/>
      <c r="I24" s="15"/>
      <c r="J24" s="15"/>
      <c r="K24" s="15"/>
      <c r="L24" s="15"/>
      <c r="M24" s="15"/>
      <c r="N24" s="15"/>
      <c r="O24" s="15"/>
      <c r="P24" s="52"/>
      <c r="Q24" s="52"/>
      <c r="R24" s="15"/>
      <c r="S24" s="15"/>
      <c r="T24" s="17"/>
    </row>
    <row r="25" spans="1:20" x14ac:dyDescent="0.2">
      <c r="A25" s="14" t="s">
        <v>50</v>
      </c>
      <c r="B25" s="115"/>
      <c r="C25" s="116"/>
      <c r="D25" s="50"/>
      <c r="E25" s="51"/>
      <c r="F25" s="15"/>
      <c r="G25" s="15"/>
      <c r="H25" s="16"/>
      <c r="I25" s="15"/>
      <c r="J25" s="15"/>
      <c r="K25" s="15"/>
      <c r="L25" s="15"/>
      <c r="M25" s="15"/>
      <c r="N25" s="15"/>
      <c r="O25" s="15"/>
      <c r="P25" s="52"/>
      <c r="Q25" s="52"/>
      <c r="R25" s="15"/>
      <c r="S25" s="15"/>
      <c r="T25" s="17"/>
    </row>
    <row r="26" spans="1:20" x14ac:dyDescent="0.2">
      <c r="A26" s="14" t="s">
        <v>51</v>
      </c>
      <c r="B26" s="115"/>
      <c r="C26" s="116"/>
      <c r="D26" s="50"/>
      <c r="E26" s="51"/>
      <c r="F26" s="15"/>
      <c r="G26" s="15"/>
      <c r="H26" s="16"/>
      <c r="I26" s="15"/>
      <c r="J26" s="15"/>
      <c r="K26" s="15"/>
      <c r="L26" s="15"/>
      <c r="M26" s="15"/>
      <c r="N26" s="15"/>
      <c r="O26" s="15"/>
      <c r="P26" s="52"/>
      <c r="Q26" s="52"/>
      <c r="R26" s="15"/>
      <c r="S26" s="15"/>
      <c r="T26" s="17"/>
    </row>
    <row r="27" spans="1:20" x14ac:dyDescent="0.2">
      <c r="A27" s="14" t="s">
        <v>52</v>
      </c>
      <c r="B27" s="115"/>
      <c r="C27" s="116"/>
      <c r="D27" s="50"/>
      <c r="E27" s="51"/>
      <c r="F27" s="15"/>
      <c r="G27" s="15"/>
      <c r="H27" s="16"/>
      <c r="I27" s="15"/>
      <c r="J27" s="15"/>
      <c r="K27" s="15"/>
      <c r="L27" s="15"/>
      <c r="M27" s="15"/>
      <c r="N27" s="15"/>
      <c r="O27" s="15"/>
      <c r="P27" s="52"/>
      <c r="Q27" s="52"/>
      <c r="R27" s="15"/>
      <c r="S27" s="15"/>
      <c r="T27" s="17"/>
    </row>
    <row r="28" spans="1:20" ht="48" x14ac:dyDescent="0.2">
      <c r="A28" s="18" t="s">
        <v>53</v>
      </c>
      <c r="B28" s="115">
        <v>0</v>
      </c>
      <c r="C28" s="116"/>
      <c r="D28" s="50">
        <f>1800+1800</f>
        <v>3600</v>
      </c>
      <c r="E28" s="2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52"/>
      <c r="Q28" s="52"/>
      <c r="R28" s="15"/>
      <c r="S28" s="15"/>
      <c r="T28" s="17"/>
    </row>
    <row r="29" spans="1:20" x14ac:dyDescent="0.2">
      <c r="A29" s="19" t="s">
        <v>6</v>
      </c>
      <c r="B29" s="129">
        <f>SUM(B16:B28)</f>
        <v>487441.17999999993</v>
      </c>
      <c r="C29" s="130"/>
      <c r="D29" s="29">
        <f>SUM(D16:D28)</f>
        <v>431141</v>
      </c>
      <c r="E29" s="29"/>
      <c r="F29" s="29">
        <f>SUM(F16:F28)</f>
        <v>27721.315999999995</v>
      </c>
      <c r="G29" s="29">
        <f>SUM(G16:G28)</f>
        <v>63490.757999999994</v>
      </c>
      <c r="H29" s="29">
        <f>SUM(H16:H28)</f>
        <v>35769.439999999995</v>
      </c>
      <c r="I29" s="29">
        <f>SUM(I16:I28)</f>
        <v>4900</v>
      </c>
      <c r="J29" s="29">
        <f>SUM(J16:J28)</f>
        <v>42923.324000000001</v>
      </c>
      <c r="K29" s="29"/>
      <c r="L29" s="29"/>
      <c r="M29" s="29">
        <f t="shared" ref="M29:T29" si="1">SUM(M16:M28)</f>
        <v>49182.98</v>
      </c>
      <c r="N29" s="29">
        <f t="shared" si="1"/>
        <v>257350.46999999997</v>
      </c>
      <c r="O29" s="29">
        <f t="shared" si="1"/>
        <v>17182</v>
      </c>
      <c r="P29" s="29">
        <f t="shared" si="1"/>
        <v>27394</v>
      </c>
      <c r="Q29" s="29">
        <f t="shared" si="1"/>
        <v>0</v>
      </c>
      <c r="R29" s="29">
        <f t="shared" si="1"/>
        <v>33533.849999999991</v>
      </c>
      <c r="S29" s="29">
        <f t="shared" si="1"/>
        <v>0</v>
      </c>
      <c r="T29" s="31">
        <f t="shared" si="1"/>
        <v>559448.13800000004</v>
      </c>
    </row>
    <row r="30" spans="1:20" x14ac:dyDescent="0.2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5" t="s">
        <v>18</v>
      </c>
      <c r="R30" s="131">
        <f>SUM(E14+D29-T29)</f>
        <v>-219314.75800000003</v>
      </c>
      <c r="S30" s="131"/>
      <c r="T30" s="131"/>
    </row>
    <row r="31" spans="1:20" x14ac:dyDescent="0.2">
      <c r="A31" s="2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5"/>
      <c r="R31" s="65"/>
      <c r="S31" s="65"/>
      <c r="T31" s="65"/>
    </row>
    <row r="32" spans="1:20" x14ac:dyDescent="0.2">
      <c r="A32" s="23"/>
      <c r="B32" s="3"/>
      <c r="C32" s="3"/>
      <c r="D32" s="3" t="s">
        <v>11</v>
      </c>
      <c r="E32" s="3">
        <v>600</v>
      </c>
      <c r="F32" s="3" t="s">
        <v>84</v>
      </c>
      <c r="G32" s="3"/>
      <c r="H32" s="3"/>
      <c r="I32" s="3"/>
      <c r="J32" s="67" t="s">
        <v>12</v>
      </c>
      <c r="K32" s="67"/>
      <c r="L32" s="67"/>
      <c r="M32" s="67">
        <v>3511.19</v>
      </c>
      <c r="N32" s="67" t="s">
        <v>83</v>
      </c>
      <c r="O32" s="68">
        <v>28604.21</v>
      </c>
      <c r="P32" s="67" t="s">
        <v>80</v>
      </c>
      <c r="Q32" s="67">
        <v>9166.61</v>
      </c>
      <c r="R32" s="69" t="s">
        <v>85</v>
      </c>
      <c r="S32" s="69"/>
      <c r="T32" s="65"/>
    </row>
    <row r="33" spans="1:20" x14ac:dyDescent="0.2">
      <c r="A33" s="23"/>
      <c r="B33" s="3"/>
      <c r="C33" s="30"/>
      <c r="D33" s="3" t="s">
        <v>7</v>
      </c>
      <c r="E33" s="3">
        <v>7261</v>
      </c>
      <c r="F33" s="3" t="s">
        <v>70</v>
      </c>
      <c r="G33" s="3"/>
      <c r="H33" s="3"/>
      <c r="I33" s="3"/>
      <c r="J33" s="67" t="s">
        <v>11</v>
      </c>
      <c r="K33" s="67"/>
      <c r="L33" s="67"/>
      <c r="M33" s="67">
        <v>3017.24</v>
      </c>
      <c r="N33" s="67" t="s">
        <v>83</v>
      </c>
      <c r="O33" s="68">
        <v>26694.560000000001</v>
      </c>
      <c r="P33" s="67" t="s">
        <v>80</v>
      </c>
      <c r="Q33" s="67">
        <v>8071.12</v>
      </c>
      <c r="R33" s="69" t="s">
        <v>85</v>
      </c>
      <c r="S33" s="67"/>
      <c r="T33" s="24"/>
    </row>
    <row r="34" spans="1:20" x14ac:dyDescent="0.2">
      <c r="A34" s="23"/>
      <c r="B34" s="3"/>
      <c r="C34" s="30"/>
      <c r="D34" s="3"/>
      <c r="E34" s="3">
        <v>1460</v>
      </c>
      <c r="F34" s="3" t="s">
        <v>17</v>
      </c>
      <c r="G34" s="3"/>
      <c r="H34" s="3"/>
      <c r="I34" s="3"/>
      <c r="J34" s="67" t="s">
        <v>3</v>
      </c>
      <c r="K34" s="67"/>
      <c r="L34" s="67"/>
      <c r="M34" s="67">
        <v>1983.51</v>
      </c>
      <c r="N34" s="67" t="s">
        <v>83</v>
      </c>
      <c r="O34" s="68">
        <v>17489.86</v>
      </c>
      <c r="P34" s="67" t="s">
        <v>80</v>
      </c>
      <c r="Q34" s="67">
        <v>6733.15</v>
      </c>
      <c r="R34" s="69" t="s">
        <v>85</v>
      </c>
      <c r="S34" s="67"/>
      <c r="T34" s="24"/>
    </row>
    <row r="35" spans="1:20" x14ac:dyDescent="0.2">
      <c r="A35" s="23"/>
      <c r="B35" s="3"/>
      <c r="C35" s="30"/>
      <c r="D35" s="3" t="s">
        <v>8</v>
      </c>
      <c r="E35" s="3">
        <v>7261</v>
      </c>
      <c r="F35" s="3" t="s">
        <v>70</v>
      </c>
      <c r="G35" s="3"/>
      <c r="H35" s="3"/>
      <c r="I35" s="3"/>
      <c r="J35" s="67" t="s">
        <v>4</v>
      </c>
      <c r="K35" s="67"/>
      <c r="L35" s="67"/>
      <c r="M35" s="67">
        <v>1790.25</v>
      </c>
      <c r="N35" s="67" t="s">
        <v>83</v>
      </c>
      <c r="O35" s="68">
        <v>30363.73</v>
      </c>
      <c r="P35" s="67" t="s">
        <v>80</v>
      </c>
      <c r="Q35" s="67">
        <v>6919.34</v>
      </c>
      <c r="R35" s="69" t="s">
        <v>85</v>
      </c>
      <c r="S35" s="67"/>
      <c r="T35" s="24"/>
    </row>
    <row r="36" spans="1:20" x14ac:dyDescent="0.2">
      <c r="A36" s="23"/>
      <c r="B36" s="3"/>
      <c r="C36" s="30"/>
      <c r="D36" s="3"/>
      <c r="E36" s="3">
        <v>600</v>
      </c>
      <c r="F36" s="3" t="s">
        <v>84</v>
      </c>
      <c r="G36" s="3"/>
      <c r="H36" s="3"/>
      <c r="I36" s="3"/>
      <c r="J36" s="67" t="s">
        <v>7</v>
      </c>
      <c r="K36" s="67"/>
      <c r="L36" s="67"/>
      <c r="M36" s="67">
        <v>2239.38</v>
      </c>
      <c r="N36" s="67" t="s">
        <v>83</v>
      </c>
      <c r="O36" s="68">
        <v>34514.69</v>
      </c>
      <c r="P36" s="67" t="s">
        <v>80</v>
      </c>
      <c r="Q36" s="67">
        <v>8980.42</v>
      </c>
      <c r="R36" s="69" t="s">
        <v>85</v>
      </c>
      <c r="S36" s="67"/>
      <c r="T36" s="24"/>
    </row>
    <row r="37" spans="1:20" x14ac:dyDescent="0.2">
      <c r="A37" s="23"/>
      <c r="B37" s="3"/>
      <c r="C37" s="30"/>
      <c r="D37" s="3"/>
      <c r="E37" s="3"/>
      <c r="F37" s="3"/>
      <c r="G37" s="3"/>
      <c r="H37" s="3"/>
      <c r="I37" s="3"/>
      <c r="J37" s="67" t="s">
        <v>8</v>
      </c>
      <c r="K37" s="67"/>
      <c r="L37" s="67"/>
      <c r="M37" s="67">
        <v>1576.91</v>
      </c>
      <c r="N37" s="67" t="s">
        <v>83</v>
      </c>
      <c r="O37" s="68">
        <v>20660.310000000001</v>
      </c>
      <c r="P37" s="67" t="s">
        <v>80</v>
      </c>
      <c r="Q37" s="67">
        <v>6507.99</v>
      </c>
      <c r="R37" s="69" t="s">
        <v>85</v>
      </c>
      <c r="S37" s="67"/>
      <c r="T37" s="24"/>
    </row>
    <row r="38" spans="1:20" x14ac:dyDescent="0.2">
      <c r="A38" s="23"/>
      <c r="B38" s="3"/>
      <c r="C38" s="30"/>
      <c r="D38" s="3"/>
      <c r="E38" s="3"/>
      <c r="F38" s="3"/>
      <c r="G38" s="3"/>
      <c r="H38" s="3"/>
      <c r="I38" s="3"/>
      <c r="J38" s="67" t="s">
        <v>13</v>
      </c>
      <c r="K38" s="67"/>
      <c r="L38" s="67"/>
      <c r="M38" s="67">
        <v>12296.57</v>
      </c>
      <c r="N38" s="67"/>
      <c r="O38" s="68">
        <v>18210.27</v>
      </c>
      <c r="P38" s="67" t="s">
        <v>80</v>
      </c>
      <c r="Q38" s="67">
        <v>8019.16</v>
      </c>
      <c r="R38" s="69" t="s">
        <v>85</v>
      </c>
      <c r="S38" s="67"/>
      <c r="T38" s="24"/>
    </row>
    <row r="39" spans="1:20" x14ac:dyDescent="0.2">
      <c r="C39" s="53"/>
      <c r="O39" s="4"/>
      <c r="R39" s="172"/>
      <c r="S39" s="172"/>
      <c r="T39" s="172"/>
    </row>
    <row r="40" spans="1:20" ht="15" x14ac:dyDescent="0.25">
      <c r="A40" s="173" t="s">
        <v>54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</row>
    <row r="41" spans="1:20" x14ac:dyDescent="0.2">
      <c r="A41" s="144" t="s">
        <v>55</v>
      </c>
      <c r="B41" s="145"/>
      <c r="C41" s="148" t="s">
        <v>9</v>
      </c>
      <c r="D41" s="149"/>
      <c r="E41" s="149"/>
      <c r="F41" s="149"/>
      <c r="G41" s="149"/>
      <c r="H41" s="149"/>
      <c r="I41" s="149"/>
      <c r="J41" s="149"/>
      <c r="K41" s="150"/>
      <c r="L41" s="154" t="s">
        <v>56</v>
      </c>
      <c r="M41" s="155"/>
      <c r="N41" s="156"/>
      <c r="O41" s="132" t="s">
        <v>57</v>
      </c>
      <c r="P41" s="132"/>
      <c r="Q41" s="144" t="s">
        <v>58</v>
      </c>
      <c r="R41" s="145"/>
      <c r="S41" s="62"/>
      <c r="T41" s="132" t="s">
        <v>59</v>
      </c>
    </row>
    <row r="42" spans="1:20" x14ac:dyDescent="0.2">
      <c r="A42" s="146"/>
      <c r="B42" s="147"/>
      <c r="C42" s="151"/>
      <c r="D42" s="152"/>
      <c r="E42" s="152"/>
      <c r="F42" s="152"/>
      <c r="G42" s="152"/>
      <c r="H42" s="152"/>
      <c r="I42" s="152"/>
      <c r="J42" s="152"/>
      <c r="K42" s="153"/>
      <c r="L42" s="157"/>
      <c r="M42" s="158"/>
      <c r="N42" s="159"/>
      <c r="O42" s="133"/>
      <c r="P42" s="133"/>
      <c r="Q42" s="146"/>
      <c r="R42" s="147"/>
      <c r="S42" s="63"/>
      <c r="T42" s="133"/>
    </row>
    <row r="43" spans="1:20" x14ac:dyDescent="0.2">
      <c r="A43" s="134"/>
      <c r="B43" s="135"/>
      <c r="C43" s="136" t="s">
        <v>60</v>
      </c>
      <c r="D43" s="137"/>
      <c r="E43" s="137"/>
      <c r="F43" s="137"/>
      <c r="G43" s="137"/>
      <c r="H43" s="137"/>
      <c r="I43" s="137"/>
      <c r="J43" s="137"/>
      <c r="K43" s="138"/>
      <c r="L43" s="139"/>
      <c r="M43" s="140"/>
      <c r="N43" s="141"/>
      <c r="O43" s="5"/>
      <c r="P43" s="5"/>
      <c r="Q43" s="142"/>
      <c r="R43" s="143"/>
      <c r="S43" s="64"/>
      <c r="T43" s="5"/>
    </row>
    <row r="44" spans="1:20" x14ac:dyDescent="0.2">
      <c r="A44" s="134"/>
      <c r="B44" s="135"/>
      <c r="C44" s="136" t="s">
        <v>61</v>
      </c>
      <c r="D44" s="137"/>
      <c r="E44" s="137"/>
      <c r="F44" s="137"/>
      <c r="G44" s="137"/>
      <c r="H44" s="137"/>
      <c r="I44" s="137"/>
      <c r="J44" s="137"/>
      <c r="K44" s="138"/>
      <c r="L44" s="166" t="s">
        <v>77</v>
      </c>
      <c r="M44" s="167"/>
      <c r="N44" s="168"/>
      <c r="O44" s="20">
        <v>0.05</v>
      </c>
      <c r="P44" s="21"/>
      <c r="Q44" s="77">
        <f>SUM(O44*2002.5*12)</f>
        <v>1201.5</v>
      </c>
      <c r="R44" s="79"/>
      <c r="S44" s="57"/>
      <c r="T44" s="20"/>
    </row>
    <row r="45" spans="1:20" x14ac:dyDescent="0.2">
      <c r="A45" s="134"/>
      <c r="B45" s="135"/>
      <c r="C45" s="136" t="s">
        <v>62</v>
      </c>
      <c r="D45" s="137"/>
      <c r="E45" s="137"/>
      <c r="F45" s="137"/>
      <c r="G45" s="137"/>
      <c r="H45" s="137"/>
      <c r="I45" s="137"/>
      <c r="J45" s="137"/>
      <c r="K45" s="138"/>
      <c r="L45" s="166" t="s">
        <v>77</v>
      </c>
      <c r="M45" s="167"/>
      <c r="N45" s="168"/>
      <c r="O45" s="20">
        <v>0.05</v>
      </c>
      <c r="P45" s="21"/>
      <c r="Q45" s="77">
        <f t="shared" ref="Q45:Q50" si="2">SUM(O45*2002.5*12)</f>
        <v>1201.5</v>
      </c>
      <c r="R45" s="79"/>
      <c r="S45" s="57"/>
      <c r="T45" s="20"/>
    </row>
    <row r="46" spans="1:20" x14ac:dyDescent="0.2">
      <c r="A46" s="134"/>
      <c r="B46" s="135"/>
      <c r="C46" s="136" t="s">
        <v>63</v>
      </c>
      <c r="D46" s="137"/>
      <c r="E46" s="137"/>
      <c r="F46" s="137"/>
      <c r="G46" s="137"/>
      <c r="H46" s="137"/>
      <c r="I46" s="137"/>
      <c r="J46" s="137"/>
      <c r="K46" s="138"/>
      <c r="L46" s="166" t="s">
        <v>64</v>
      </c>
      <c r="M46" s="167"/>
      <c r="N46" s="168"/>
      <c r="O46" s="20">
        <v>0.15</v>
      </c>
      <c r="P46" s="21"/>
      <c r="Q46" s="77">
        <f t="shared" si="2"/>
        <v>3604.5</v>
      </c>
      <c r="R46" s="79"/>
      <c r="S46" s="57"/>
      <c r="T46" s="20"/>
    </row>
    <row r="47" spans="1:20" x14ac:dyDescent="0.2">
      <c r="A47" s="77"/>
      <c r="B47" s="79"/>
      <c r="C47" s="169" t="s">
        <v>65</v>
      </c>
      <c r="D47" s="170"/>
      <c r="E47" s="170"/>
      <c r="F47" s="170"/>
      <c r="G47" s="170"/>
      <c r="H47" s="170"/>
      <c r="I47" s="170"/>
      <c r="J47" s="170"/>
      <c r="K47" s="171"/>
      <c r="L47" s="166" t="s">
        <v>77</v>
      </c>
      <c r="M47" s="167"/>
      <c r="N47" s="168"/>
      <c r="O47" s="2">
        <v>0.15</v>
      </c>
      <c r="P47" s="2"/>
      <c r="Q47" s="77">
        <f t="shared" si="2"/>
        <v>3604.5</v>
      </c>
      <c r="R47" s="79"/>
      <c r="S47" s="57"/>
      <c r="T47" s="2"/>
    </row>
    <row r="48" spans="1:20" x14ac:dyDescent="0.2">
      <c r="A48" s="77"/>
      <c r="B48" s="79"/>
      <c r="C48" s="160" t="s">
        <v>66</v>
      </c>
      <c r="D48" s="161"/>
      <c r="E48" s="161"/>
      <c r="F48" s="161"/>
      <c r="G48" s="161"/>
      <c r="H48" s="161"/>
      <c r="I48" s="161"/>
      <c r="J48" s="161"/>
      <c r="K48" s="162"/>
      <c r="L48" s="163" t="s">
        <v>67</v>
      </c>
      <c r="M48" s="164"/>
      <c r="N48" s="165"/>
      <c r="O48" s="2">
        <v>0.25</v>
      </c>
      <c r="P48" s="2"/>
      <c r="Q48" s="77">
        <f t="shared" si="2"/>
        <v>6007.5</v>
      </c>
      <c r="R48" s="79"/>
      <c r="S48" s="57"/>
      <c r="T48" s="2"/>
    </row>
    <row r="49" spans="1:20" x14ac:dyDescent="0.2">
      <c r="A49" s="77"/>
      <c r="B49" s="79"/>
      <c r="C49" s="160" t="s">
        <v>68</v>
      </c>
      <c r="D49" s="161"/>
      <c r="E49" s="161"/>
      <c r="F49" s="161"/>
      <c r="G49" s="161"/>
      <c r="H49" s="161"/>
      <c r="I49" s="161"/>
      <c r="J49" s="161"/>
      <c r="K49" s="162"/>
      <c r="L49" s="163" t="s">
        <v>67</v>
      </c>
      <c r="M49" s="164"/>
      <c r="N49" s="165"/>
      <c r="O49" s="2">
        <v>0.1</v>
      </c>
      <c r="P49" s="22"/>
      <c r="Q49" s="77">
        <f t="shared" si="2"/>
        <v>2403</v>
      </c>
      <c r="R49" s="79"/>
      <c r="S49" s="57"/>
      <c r="T49" s="2"/>
    </row>
    <row r="50" spans="1:20" x14ac:dyDescent="0.2">
      <c r="A50" s="77"/>
      <c r="B50" s="79"/>
      <c r="C50" s="169" t="s">
        <v>69</v>
      </c>
      <c r="D50" s="170"/>
      <c r="E50" s="170"/>
      <c r="F50" s="170"/>
      <c r="G50" s="170"/>
      <c r="H50" s="170"/>
      <c r="I50" s="170"/>
      <c r="J50" s="170"/>
      <c r="K50" s="171"/>
      <c r="L50" s="163" t="s">
        <v>67</v>
      </c>
      <c r="M50" s="164"/>
      <c r="N50" s="165"/>
      <c r="O50" s="2">
        <v>0.25</v>
      </c>
      <c r="P50" s="2"/>
      <c r="Q50" s="77">
        <f t="shared" si="2"/>
        <v>6007.5</v>
      </c>
      <c r="R50" s="79"/>
      <c r="S50" s="57"/>
      <c r="T50" s="2"/>
    </row>
    <row r="51" spans="1:20" x14ac:dyDescent="0.2">
      <c r="E51" s="6" t="s">
        <v>21</v>
      </c>
      <c r="F51" s="7"/>
      <c r="G51" s="7"/>
      <c r="H51" s="7"/>
      <c r="I51" s="7"/>
      <c r="J51" s="7"/>
      <c r="K51" s="7"/>
      <c r="L51" s="7"/>
      <c r="M51" s="7"/>
      <c r="N51" s="7"/>
      <c r="O51" s="54">
        <f>SUM(O44:O50)</f>
        <v>1</v>
      </c>
      <c r="P51" s="55"/>
      <c r="Q51" s="77">
        <f>SUM(Q44:Q50)</f>
        <v>24030</v>
      </c>
      <c r="R51" s="79"/>
      <c r="S51" s="57"/>
      <c r="T51" s="2"/>
    </row>
  </sheetData>
  <mergeCells count="91">
    <mergeCell ref="Q51:R51"/>
    <mergeCell ref="R39:T39"/>
    <mergeCell ref="A40:T40"/>
    <mergeCell ref="A50:B50"/>
    <mergeCell ref="C50:K50"/>
    <mergeCell ref="L50:N50"/>
    <mergeCell ref="Q50:R50"/>
    <mergeCell ref="A44:B44"/>
    <mergeCell ref="C44:K44"/>
    <mergeCell ref="L44:N44"/>
    <mergeCell ref="Q44:R44"/>
    <mergeCell ref="A45:B45"/>
    <mergeCell ref="C45:K45"/>
    <mergeCell ref="L45:N45"/>
    <mergeCell ref="Q45:R45"/>
    <mergeCell ref="A49:B49"/>
    <mergeCell ref="C49:K49"/>
    <mergeCell ref="L49:N49"/>
    <mergeCell ref="Q49:R49"/>
    <mergeCell ref="A46:B46"/>
    <mergeCell ref="C46:K46"/>
    <mergeCell ref="L46:N46"/>
    <mergeCell ref="Q46:R46"/>
    <mergeCell ref="A47:B47"/>
    <mergeCell ref="C47:K47"/>
    <mergeCell ref="L47:N47"/>
    <mergeCell ref="Q47:R47"/>
    <mergeCell ref="A48:B48"/>
    <mergeCell ref="C48:K48"/>
    <mergeCell ref="L48:N48"/>
    <mergeCell ref="Q48:R48"/>
    <mergeCell ref="T41:T42"/>
    <mergeCell ref="A43:B43"/>
    <mergeCell ref="C43:K43"/>
    <mergeCell ref="L43:N43"/>
    <mergeCell ref="Q43:R43"/>
    <mergeCell ref="A41:B42"/>
    <mergeCell ref="C41:K42"/>
    <mergeCell ref="L41:N42"/>
    <mergeCell ref="O41:O42"/>
    <mergeCell ref="P41:P42"/>
    <mergeCell ref="Q41:R42"/>
    <mergeCell ref="B29:C29"/>
    <mergeCell ref="R30:T30"/>
    <mergeCell ref="B23:C23"/>
    <mergeCell ref="B24:C24"/>
    <mergeCell ref="B25:C25"/>
    <mergeCell ref="B26:C26"/>
    <mergeCell ref="B27:C27"/>
    <mergeCell ref="B28:C28"/>
    <mergeCell ref="B22:C22"/>
    <mergeCell ref="A12:E12"/>
    <mergeCell ref="A13:E13"/>
    <mergeCell ref="F13:T13"/>
    <mergeCell ref="A14:D14"/>
    <mergeCell ref="B15:C15"/>
    <mergeCell ref="B16:C16"/>
    <mergeCell ref="B17:C17"/>
    <mergeCell ref="B18:C18"/>
    <mergeCell ref="B19:C19"/>
    <mergeCell ref="B20:C20"/>
    <mergeCell ref="B21:C21"/>
    <mergeCell ref="B8:D8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B10:D10"/>
    <mergeCell ref="P11:Q11"/>
    <mergeCell ref="H5:H6"/>
    <mergeCell ref="I5:I6"/>
    <mergeCell ref="J5:J6"/>
    <mergeCell ref="K5:K6"/>
    <mergeCell ref="L5:L6"/>
    <mergeCell ref="M5:M6"/>
    <mergeCell ref="N5:O5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</mergeCells>
  <pageMargins left="7.2916666666666671E-2" right="3.125E-2" top="0.14583333333333334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18"/>
  <sheetViews>
    <sheetView workbookViewId="0">
      <selection activeCell="I20" sqref="I20"/>
    </sheetView>
  </sheetViews>
  <sheetFormatPr defaultRowHeight="12.75" x14ac:dyDescent="0.2"/>
  <sheetData>
    <row r="3" spans="1:10" x14ac:dyDescent="0.2">
      <c r="A3" s="175" t="s">
        <v>82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2">
      <c r="A4" s="174"/>
      <c r="B4" s="174"/>
      <c r="C4" s="174"/>
      <c r="D4" s="176" t="s">
        <v>19</v>
      </c>
      <c r="E4" s="176"/>
      <c r="F4" s="176"/>
      <c r="G4" s="177" t="s">
        <v>71</v>
      </c>
      <c r="H4" s="177"/>
      <c r="I4" s="177"/>
    </row>
    <row r="5" spans="1:10" x14ac:dyDescent="0.2">
      <c r="A5" s="78"/>
      <c r="B5" s="78"/>
      <c r="C5" s="78"/>
      <c r="D5" s="32" t="s">
        <v>72</v>
      </c>
      <c r="E5" s="33" t="s">
        <v>43</v>
      </c>
      <c r="F5" s="33" t="s">
        <v>20</v>
      </c>
      <c r="G5" s="34" t="s">
        <v>72</v>
      </c>
      <c r="H5" s="34" t="s">
        <v>43</v>
      </c>
      <c r="I5" s="34" t="s">
        <v>20</v>
      </c>
    </row>
    <row r="6" spans="1:10" x14ac:dyDescent="0.2">
      <c r="A6" s="174" t="s">
        <v>12</v>
      </c>
      <c r="B6" s="174"/>
      <c r="C6" s="174"/>
      <c r="D6" s="32">
        <v>22453.02</v>
      </c>
      <c r="E6" s="33">
        <v>18180.86</v>
      </c>
      <c r="F6" s="33">
        <f t="shared" ref="F6:F12" si="0">D6-E6</f>
        <v>4272.16</v>
      </c>
      <c r="G6" s="34">
        <v>17191.36</v>
      </c>
      <c r="H6" s="34">
        <v>13775.050000000001</v>
      </c>
      <c r="I6" s="34">
        <f t="shared" ref="I6:I12" si="1">G6-H6</f>
        <v>3416.3099999999995</v>
      </c>
    </row>
    <row r="7" spans="1:10" x14ac:dyDescent="0.2">
      <c r="A7" s="77" t="s">
        <v>11</v>
      </c>
      <c r="B7" s="78"/>
      <c r="C7" s="79"/>
      <c r="D7" s="32">
        <v>23667.52</v>
      </c>
      <c r="E7" s="33">
        <v>15890.96</v>
      </c>
      <c r="F7" s="33">
        <f t="shared" si="0"/>
        <v>7776.5600000000013</v>
      </c>
      <c r="G7" s="34">
        <v>18373.5</v>
      </c>
      <c r="H7" s="34">
        <v>12563.03</v>
      </c>
      <c r="I7" s="34">
        <f t="shared" si="1"/>
        <v>5810.4699999999993</v>
      </c>
    </row>
    <row r="8" spans="1:10" x14ac:dyDescent="0.2">
      <c r="A8" s="178" t="s">
        <v>3</v>
      </c>
      <c r="B8" s="174"/>
      <c r="C8" s="174"/>
      <c r="D8" s="35">
        <v>24248.6</v>
      </c>
      <c r="E8" s="35">
        <v>17287.219999999998</v>
      </c>
      <c r="F8" s="33">
        <f t="shared" si="0"/>
        <v>6961.380000000001</v>
      </c>
      <c r="G8" s="36">
        <v>19007.75</v>
      </c>
      <c r="H8" s="36">
        <v>13950.390000000001</v>
      </c>
      <c r="I8" s="34">
        <f t="shared" si="1"/>
        <v>5057.3599999999988</v>
      </c>
    </row>
    <row r="9" spans="1:10" x14ac:dyDescent="0.2">
      <c r="A9" s="179" t="s">
        <v>4</v>
      </c>
      <c r="B9" s="180"/>
      <c r="C9" s="181"/>
      <c r="D9" s="35">
        <v>22384.92</v>
      </c>
      <c r="E9" s="35">
        <v>20177.82</v>
      </c>
      <c r="F9" s="33">
        <f t="shared" si="0"/>
        <v>2207.0999999999985</v>
      </c>
      <c r="G9" s="36">
        <v>17291.559999999998</v>
      </c>
      <c r="H9" s="36">
        <v>16562.150000000001</v>
      </c>
      <c r="I9" s="34">
        <f t="shared" si="1"/>
        <v>729.40999999999622</v>
      </c>
    </row>
    <row r="10" spans="1:10" x14ac:dyDescent="0.2">
      <c r="A10" s="179" t="s">
        <v>7</v>
      </c>
      <c r="B10" s="180"/>
      <c r="C10" s="181"/>
      <c r="D10" s="35">
        <v>24756.38</v>
      </c>
      <c r="E10" s="35">
        <v>16404.7</v>
      </c>
      <c r="F10" s="33">
        <f t="shared" si="0"/>
        <v>8351.68</v>
      </c>
      <c r="G10" s="36">
        <v>18131.240000000002</v>
      </c>
      <c r="H10" s="36">
        <v>14826.050000000001</v>
      </c>
      <c r="I10" s="34">
        <f t="shared" si="1"/>
        <v>3305.1900000000005</v>
      </c>
    </row>
    <row r="11" spans="1:10" x14ac:dyDescent="0.2">
      <c r="A11" s="179" t="s">
        <v>8</v>
      </c>
      <c r="B11" s="180"/>
      <c r="C11" s="181"/>
      <c r="D11" s="35">
        <v>25028.61</v>
      </c>
      <c r="E11" s="35">
        <v>23097.350000000002</v>
      </c>
      <c r="F11" s="33">
        <f t="shared" si="0"/>
        <v>1931.2599999999984</v>
      </c>
      <c r="G11" s="36">
        <v>17396.29</v>
      </c>
      <c r="H11" s="36">
        <v>19580.079999999998</v>
      </c>
      <c r="I11" s="34">
        <f t="shared" si="1"/>
        <v>-2183.7899999999972</v>
      </c>
    </row>
    <row r="12" spans="1:10" x14ac:dyDescent="0.2">
      <c r="A12" s="179" t="s">
        <v>13</v>
      </c>
      <c r="B12" s="180"/>
      <c r="C12" s="181"/>
      <c r="D12" s="35">
        <v>28455.63</v>
      </c>
      <c r="E12" s="35">
        <v>17146.25</v>
      </c>
      <c r="F12" s="33">
        <f t="shared" si="0"/>
        <v>11309.380000000001</v>
      </c>
      <c r="G12" s="36">
        <v>19169.96</v>
      </c>
      <c r="H12" s="36">
        <v>14006.240000000002</v>
      </c>
      <c r="I12" s="34">
        <f t="shared" si="1"/>
        <v>5163.7199999999975</v>
      </c>
    </row>
    <row r="13" spans="1:10" x14ac:dyDescent="0.2">
      <c r="A13" s="179" t="s">
        <v>14</v>
      </c>
      <c r="B13" s="180"/>
      <c r="C13" s="181"/>
      <c r="D13" s="35"/>
      <c r="E13" s="35"/>
      <c r="F13" s="33"/>
      <c r="G13" s="36"/>
      <c r="H13" s="36"/>
      <c r="I13" s="34"/>
    </row>
    <row r="14" spans="1:10" x14ac:dyDescent="0.2">
      <c r="A14" s="179" t="s">
        <v>15</v>
      </c>
      <c r="B14" s="180"/>
      <c r="C14" s="181"/>
      <c r="D14" s="35"/>
      <c r="E14" s="35"/>
      <c r="F14" s="33"/>
      <c r="G14" s="36"/>
      <c r="H14" s="36"/>
      <c r="I14" s="34"/>
    </row>
    <row r="15" spans="1:10" x14ac:dyDescent="0.2">
      <c r="A15" s="179" t="s">
        <v>16</v>
      </c>
      <c r="B15" s="180"/>
      <c r="C15" s="181"/>
      <c r="D15" s="35"/>
      <c r="E15" s="35"/>
      <c r="F15" s="33"/>
      <c r="G15" s="36"/>
      <c r="H15" s="36"/>
      <c r="I15" s="34"/>
    </row>
    <row r="16" spans="1:10" x14ac:dyDescent="0.2">
      <c r="A16" s="179" t="s">
        <v>0</v>
      </c>
      <c r="B16" s="180"/>
      <c r="C16" s="181"/>
      <c r="D16" s="35"/>
      <c r="E16" s="35"/>
      <c r="F16" s="33"/>
      <c r="G16" s="36"/>
      <c r="H16" s="36"/>
      <c r="I16" s="34"/>
    </row>
    <row r="17" spans="1:9" x14ac:dyDescent="0.2">
      <c r="A17" s="179" t="s">
        <v>2</v>
      </c>
      <c r="B17" s="180"/>
      <c r="C17" s="181"/>
      <c r="D17" s="35"/>
      <c r="E17" s="35"/>
      <c r="F17" s="33"/>
      <c r="G17" s="36"/>
      <c r="H17" s="36"/>
      <c r="I17" s="34"/>
    </row>
    <row r="18" spans="1:9" x14ac:dyDescent="0.2">
      <c r="A18" s="178" t="s">
        <v>6</v>
      </c>
      <c r="B18" s="174"/>
      <c r="C18" s="174"/>
      <c r="D18" s="37">
        <f t="shared" ref="D18:I18" si="2">SUM(D6:D17)</f>
        <v>170994.68</v>
      </c>
      <c r="E18" s="37">
        <f t="shared" si="2"/>
        <v>128185.15999999999</v>
      </c>
      <c r="F18" s="37">
        <f t="shared" si="2"/>
        <v>42809.520000000004</v>
      </c>
      <c r="G18" s="37">
        <f t="shared" si="2"/>
        <v>126561.66</v>
      </c>
      <c r="H18" s="37">
        <f t="shared" si="2"/>
        <v>105262.99</v>
      </c>
      <c r="I18" s="37">
        <f t="shared" si="2"/>
        <v>21298.669999999995</v>
      </c>
    </row>
  </sheetData>
  <mergeCells count="18"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3:J3"/>
    <mergeCell ref="A4:C4"/>
    <mergeCell ref="D4:F4"/>
    <mergeCell ref="G4:I4"/>
    <mergeCell ref="A5:C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вода2018</vt:lpstr>
      <vt:lpstr>'2018'!Область_печати</vt:lpstr>
      <vt:lpstr>вода2018!Область_печати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2018-06-05T05:26:53Z</cp:lastPrinted>
  <dcterms:created xsi:type="dcterms:W3CDTF">2007-02-04T12:22:59Z</dcterms:created>
  <dcterms:modified xsi:type="dcterms:W3CDTF">2018-09-06T06:31:27Z</dcterms:modified>
</cp:coreProperties>
</file>