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ктябрь 2018\"/>
    </mc:Choice>
  </mc:AlternateContent>
  <bookViews>
    <workbookView xWindow="240" yWindow="405" windowWidth="12225" windowHeight="4695"/>
  </bookViews>
  <sheets>
    <sheet name="2018" sheetId="10" r:id="rId1"/>
  </sheets>
  <definedNames>
    <definedName name="_xlnm.Print_Area" localSheetId="0">'2018'!$D$33:$T$44</definedName>
  </definedNames>
  <calcPr calcId="162913" refMode="R1C1"/>
</workbook>
</file>

<file path=xl/calcChain.xml><?xml version="1.0" encoding="utf-8"?>
<calcChain xmlns="http://schemas.openxmlformats.org/spreadsheetml/2006/main">
  <c r="T27" i="10" l="1"/>
  <c r="Q31" i="10"/>
  <c r="I31" i="10"/>
  <c r="G31" i="10"/>
  <c r="B31" i="10"/>
  <c r="N26" i="10" l="1"/>
  <c r="O26" i="10"/>
  <c r="N14" i="10"/>
  <c r="T12" i="10"/>
  <c r="T26" i="10" l="1"/>
  <c r="D30" i="10"/>
  <c r="P25" i="10" l="1"/>
  <c r="N25" i="10" l="1"/>
  <c r="T25" i="10" l="1"/>
  <c r="N24" i="10" l="1"/>
  <c r="P24" i="10" l="1"/>
  <c r="T24" i="10" l="1"/>
  <c r="T11" i="10" l="1"/>
  <c r="N23" i="10" l="1"/>
  <c r="O22" i="10" l="1"/>
  <c r="O31" i="10" s="1"/>
  <c r="P22" i="10"/>
  <c r="P31" i="10" s="1"/>
  <c r="T23" i="10" l="1"/>
  <c r="N22" i="10" l="1"/>
  <c r="T22" i="10" l="1"/>
  <c r="N21" i="10" l="1"/>
  <c r="N31" i="10" s="1"/>
  <c r="T21" i="10" l="1"/>
  <c r="D20" i="10" l="1"/>
  <c r="D31" i="10" s="1"/>
  <c r="T20" i="10"/>
  <c r="T19" i="10" l="1"/>
  <c r="E8" i="10" l="1"/>
  <c r="T8" i="10"/>
  <c r="T9" i="10"/>
  <c r="T10" i="10"/>
  <c r="F14" i="10"/>
  <c r="G14" i="10"/>
  <c r="H14" i="10"/>
  <c r="I14" i="10"/>
  <c r="J14" i="10"/>
  <c r="K14" i="10"/>
  <c r="L14" i="10"/>
  <c r="M14" i="10"/>
  <c r="O14" i="10"/>
  <c r="P14" i="10"/>
  <c r="Q14" i="10"/>
  <c r="R14" i="10"/>
  <c r="F18" i="10"/>
  <c r="F31" i="10" s="1"/>
  <c r="H18" i="10"/>
  <c r="H31" i="10" s="1"/>
  <c r="J18" i="10"/>
  <c r="J31" i="10" s="1"/>
  <c r="M18" i="10"/>
  <c r="M31" i="10" s="1"/>
  <c r="R18" i="10"/>
  <c r="R31" i="10" s="1"/>
  <c r="T18" i="10" l="1"/>
  <c r="T31" i="10" s="1"/>
  <c r="T14" i="10"/>
  <c r="R32" i="10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O2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390-краска</t>
        </r>
      </text>
    </comment>
    <comment ref="O2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300-побелка деревьев
2625-покос</t>
        </r>
      </text>
    </comment>
    <comment ref="O23" authorId="1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2000-ремонт входной двери 1п.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1500-изготовление поручня</t>
        </r>
      </text>
    </comment>
    <comment ref="O2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5221--дезинсекция
751,20-тех.обслуживание ОДГО</t>
        </r>
      </text>
    </comment>
    <comment ref="O2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1000-ремонт входной двери 1 под.</t>
        </r>
      </text>
    </comment>
  </commentList>
</comments>
</file>

<file path=xl/sharedStrings.xml><?xml version="1.0" encoding="utf-8"?>
<sst xmlns="http://schemas.openxmlformats.org/spreadsheetml/2006/main" count="94" uniqueCount="65">
  <si>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</si>
  <si>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</si>
  <si>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</si>
  <si>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</si>
  <si>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</si>
  <si>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</si>
  <si>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</si>
  <si>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ИТОГО</t>
  </si>
  <si>
    <t>июль</t>
  </si>
  <si>
    <t>август</t>
  </si>
  <si>
    <t>октябрь</t>
  </si>
  <si>
    <t>июнь</t>
  </si>
  <si>
    <t>сентябрь</t>
  </si>
  <si>
    <t>дезинсекция</t>
  </si>
  <si>
    <t>ИТОГО:</t>
  </si>
  <si>
    <t>краска</t>
  </si>
  <si>
    <t>х/в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</si>
  <si>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</si>
  <si>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</si>
  <si>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</si>
  <si>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</si>
  <si>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</si>
  <si>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</si>
  <si>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</si>
  <si>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</si>
  <si>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</si>
  <si>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</si>
  <si>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</si>
  <si>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</si>
  <si>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</si>
  <si>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</si>
  <si>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</si>
  <si>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</si>
  <si>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</si>
  <si>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</si>
  <si>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</si>
  <si>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</si>
  <si>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</si>
  <si>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</si>
  <si>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</si>
  <si>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</si>
  <si>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</si>
  <si>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</si>
  <si>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</si>
  <si>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</si>
  <si>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</si>
  <si>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</si>
  <si>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</si>
  <si>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</si>
  <si>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</si>
  <si>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</si>
  <si>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</si>
  <si>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</si>
  <si>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</si>
  <si>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</si>
  <si>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</si>
  <si>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</si>
  <si>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</si>
  <si>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</si>
  <si>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__Бойко 108__на 2018год.</t>
  </si>
  <si>
    <t>эл-во</t>
  </si>
  <si>
    <t>побелка деревьев</t>
  </si>
  <si>
    <t>ремонт вход.двери</t>
  </si>
  <si>
    <t>изготовление поручня</t>
  </si>
  <si>
    <t>ремонт входной двери 1 под.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</si>
</sst>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&quot;р.&quot;_-;\-* #,##0&quot;р.&quot;_-;_-* &quot;-&quot;&quot;р.&quot;_-;_-@_-"/>
    <numFmt numFmtId="165" formatCode="#,##0.00_р_.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4" xfId="0" applyBorder="1"/>
    <xf numFmtId="17" fontId="3" fillId="2" borderId="4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7" fillId="7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3" fillId="7" borderId="4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 vertical="top" wrapText="1"/>
    </xf>
    <xf numFmtId="4" fontId="2" fillId="7" borderId="4" xfId="0" applyNumberFormat="1" applyFont="1" applyFill="1" applyBorder="1"/>
    <xf numFmtId="2" fontId="2" fillId="10" borderId="14" xfId="0" applyNumberFormat="1" applyFont="1" applyFill="1" applyBorder="1" applyAlignment="1">
      <alignment horizontal="center" vertical="top" wrapText="1"/>
    </xf>
    <xf numFmtId="165" fontId="2" fillId="10" borderId="4" xfId="0" applyNumberFormat="1" applyFont="1" applyFill="1" applyBorder="1"/>
    <xf numFmtId="165" fontId="2" fillId="10" borderId="5" xfId="0" applyNumberFormat="1" applyFont="1" applyFill="1" applyBorder="1"/>
    <xf numFmtId="4" fontId="2" fillId="10" borderId="4" xfId="0" applyNumberFormat="1" applyFont="1" applyFill="1" applyBorder="1"/>
    <xf numFmtId="17" fontId="3" fillId="4" borderId="4" xfId="0" applyNumberFormat="1" applyFont="1" applyFill="1" applyBorder="1" applyAlignment="1">
      <alignment horizontal="left" wrapText="1"/>
    </xf>
    <xf numFmtId="0" fontId="3" fillId="3" borderId="4" xfId="0" applyFont="1" applyFill="1" applyBorder="1"/>
    <xf numFmtId="165" fontId="2" fillId="3" borderId="4" xfId="0" applyNumberFormat="1" applyFont="1" applyFill="1" applyBorder="1"/>
    <xf numFmtId="4" fontId="7" fillId="3" borderId="4" xfId="0" applyNumberFormat="1" applyFont="1" applyFill="1" applyBorder="1"/>
    <xf numFmtId="0" fontId="7" fillId="7" borderId="4" xfId="0" applyNumberFormat="1" applyFont="1" applyFill="1" applyBorder="1" applyAlignment="1">
      <alignment wrapText="1"/>
    </xf>
    <xf numFmtId="165" fontId="2" fillId="5" borderId="4" xfId="0" applyNumberFormat="1" applyFont="1" applyFill="1" applyBorder="1"/>
    <xf numFmtId="2" fontId="2" fillId="7" borderId="5" xfId="0" applyNumberFormat="1" applyFont="1" applyFill="1" applyBorder="1" applyAlignment="1">
      <alignment horizontal="right" vertical="top" wrapText="1"/>
    </xf>
    <xf numFmtId="2" fontId="7" fillId="7" borderId="4" xfId="0" applyNumberFormat="1" applyFont="1" applyFill="1" applyBorder="1" applyAlignment="1">
      <alignment vertical="top" wrapText="1"/>
    </xf>
    <xf numFmtId="2" fontId="7" fillId="7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0" fontId="1" fillId="7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5" borderId="4" xfId="0" applyNumberFormat="1" applyFont="1" applyFill="1" applyBorder="1"/>
    <xf numFmtId="165" fontId="5" fillId="11" borderId="4" xfId="0" applyNumberFormat="1" applyFont="1" applyFill="1" applyBorder="1"/>
    <xf numFmtId="165" fontId="2" fillId="5" borderId="4" xfId="0" applyNumberFormat="1" applyFont="1" applyFill="1" applyBorder="1" applyAlignment="1"/>
    <xf numFmtId="165" fontId="5" fillId="8" borderId="4" xfId="0" applyNumberFormat="1" applyFont="1" applyFill="1" applyBorder="1"/>
    <xf numFmtId="165" fontId="5" fillId="3" borderId="4" xfId="0" applyNumberFormat="1" applyFont="1" applyFill="1" applyBorder="1"/>
    <xf numFmtId="165" fontId="2" fillId="0" borderId="0" xfId="0" applyNumberFormat="1" applyFont="1" applyFill="1" applyBorder="1"/>
    <xf numFmtId="165" fontId="9" fillId="0" borderId="0" xfId="0" applyNumberFormat="1" applyFont="1" applyFill="1" applyBorder="1"/>
    <xf numFmtId="164" fontId="2" fillId="0" borderId="0" xfId="0" applyNumberFormat="1" applyFont="1" applyFill="1" applyBorder="1"/>
    <xf numFmtId="2" fontId="2" fillId="7" borderId="4" xfId="0" applyNumberFormat="1" applyFont="1" applyFill="1" applyBorder="1" applyAlignment="1">
      <alignment horizontal="right" vertical="top" wrapText="1"/>
    </xf>
    <xf numFmtId="2" fontId="7" fillId="7" borderId="4" xfId="0" applyNumberFormat="1" applyFont="1" applyFill="1" applyBorder="1" applyAlignment="1">
      <alignment horizontal="right" vertical="top" wrapText="1"/>
    </xf>
    <xf numFmtId="2" fontId="7" fillId="7" borderId="6" xfId="0" applyNumberFormat="1" applyFont="1" applyFill="1" applyBorder="1" applyAlignment="1">
      <alignment horizontal="right" vertical="top" wrapText="1"/>
    </xf>
    <xf numFmtId="2" fontId="2" fillId="7" borderId="4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2" fontId="1" fillId="10" borderId="2" xfId="0" applyNumberFormat="1" applyFont="1" applyFill="1" applyBorder="1" applyAlignment="1">
      <alignment horizontal="center" vertical="top" wrapText="1"/>
    </xf>
    <xf numFmtId="2" fontId="2" fillId="10" borderId="8" xfId="0" applyNumberFormat="1" applyFont="1" applyFill="1" applyBorder="1" applyAlignment="1">
      <alignment horizontal="center" vertical="top" wrapText="1"/>
    </xf>
    <xf numFmtId="2" fontId="2" fillId="10" borderId="6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165" fontId="9" fillId="0" borderId="0" xfId="0" applyNumberFormat="1" applyFont="1" applyFill="1" applyBorder="1" applyAlignment="1">
      <alignment horizontal="center"/>
    </xf>
    <xf numFmtId="0" fontId="7" fillId="7" borderId="2" xfId="0" applyNumberFormat="1" applyFont="1" applyFill="1" applyBorder="1" applyAlignment="1">
      <alignment wrapText="1"/>
    </xf>
    <xf numFmtId="2" fontId="2" fillId="7" borderId="6" xfId="0" applyNumberFormat="1" applyFont="1" applyFill="1" applyBorder="1" applyAlignment="1">
      <alignment horizontal="right" vertical="top" wrapText="1"/>
    </xf>
    <xf numFmtId="165" fontId="2" fillId="10" borderId="0" xfId="0" applyNumberFormat="1" applyFont="1" applyFill="1" applyBorder="1"/>
    <xf numFmtId="4" fontId="7" fillId="10" borderId="0" xfId="0" applyNumberFormat="1" applyFont="1" applyFill="1" applyBorder="1"/>
    <xf numFmtId="165" fontId="2" fillId="6" borderId="2" xfId="0" applyNumberFormat="1" applyFont="1" applyFill="1" applyBorder="1" applyAlignment="1">
      <alignment horizontal="center"/>
    </xf>
    <xf numFmtId="165" fontId="2" fillId="6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7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2" fontId="1" fillId="10" borderId="2" xfId="0" applyNumberFormat="1" applyFont="1" applyFill="1" applyBorder="1" applyAlignment="1">
      <alignment horizontal="center" vertical="top" wrapText="1"/>
    </xf>
    <xf numFmtId="2" fontId="1" fillId="10" borderId="8" xfId="0" applyNumberFormat="1" applyFont="1" applyFill="1" applyBorder="1" applyAlignment="1">
      <alignment horizontal="center" vertical="top" wrapText="1"/>
    </xf>
    <xf numFmtId="2" fontId="1" fillId="10" borderId="6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EA9772"/>
      <color rgb="FF92D69A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T42"/>
  <sheetViews>
    <sheetView tabSelected="1" topLeftCell="A13" zoomScaleNormal="100" workbookViewId="0">
      <selection activeCell="O49" sqref="N49:O49"/>
    </sheetView>
  </sheetViews>
  <sheetFormatPr defaultRowHeight="12.75" x14ac:dyDescent="0.2"/>
  <cols>
    <col min="1" max="1" width="6.28515625" customWidth="1"/>
    <col min="2" max="2" width="5.42578125" customWidth="1"/>
    <col min="3" max="3" width="5.5703125" customWidth="1"/>
    <col min="4" max="4" width="8.5703125" customWidth="1"/>
    <col min="5" max="5" width="9" customWidth="1"/>
    <col min="10" max="10" width="9.140625" customWidth="1"/>
    <col min="11" max="12" width="9.140625" hidden="1" customWidth="1"/>
    <col min="18" max="18" width="8.85546875" customWidth="1"/>
    <col min="19" max="19" width="9.42578125" hidden="1" customWidth="1"/>
  </cols>
  <sheetData>
    <row r="2" spans="1:20" ht="15.75" x14ac:dyDescent="0.25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x14ac:dyDescent="0.2">
      <c r="A4" s="54"/>
      <c r="B4" s="55"/>
      <c r="C4" s="55"/>
      <c r="D4" s="55"/>
      <c r="E4" s="56"/>
      <c r="F4" s="57" t="s">
        <v>18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40"/>
      <c r="T4" s="1"/>
    </row>
    <row r="5" spans="1:20" x14ac:dyDescent="0.2">
      <c r="A5" s="4"/>
      <c r="B5" s="60" t="s">
        <v>19</v>
      </c>
      <c r="C5" s="61"/>
      <c r="D5" s="61"/>
      <c r="E5" s="62"/>
      <c r="F5" s="63" t="s">
        <v>0</v>
      </c>
      <c r="G5" s="64"/>
      <c r="H5" s="64"/>
      <c r="I5" s="64"/>
      <c r="J5" s="64"/>
      <c r="K5" s="64"/>
      <c r="L5" s="64"/>
      <c r="M5" s="64"/>
      <c r="N5" s="64"/>
      <c r="O5" s="64"/>
      <c r="P5" s="65" t="s">
        <v>20</v>
      </c>
      <c r="Q5" s="66"/>
      <c r="R5" s="69" t="s">
        <v>21</v>
      </c>
      <c r="S5" s="72" t="s">
        <v>57</v>
      </c>
      <c r="T5" s="75" t="s">
        <v>7</v>
      </c>
    </row>
    <row r="6" spans="1:20" x14ac:dyDescent="0.2">
      <c r="A6" s="5"/>
      <c r="B6" s="82" t="s">
        <v>22</v>
      </c>
      <c r="C6" s="82" t="s">
        <v>4</v>
      </c>
      <c r="D6" s="82" t="s">
        <v>53</v>
      </c>
      <c r="E6" s="99" t="s">
        <v>5</v>
      </c>
      <c r="F6" s="78" t="s">
        <v>23</v>
      </c>
      <c r="G6" s="78" t="s">
        <v>24</v>
      </c>
      <c r="H6" s="78" t="s">
        <v>25</v>
      </c>
      <c r="I6" s="78" t="s">
        <v>26</v>
      </c>
      <c r="J6" s="78" t="s">
        <v>27</v>
      </c>
      <c r="K6" s="78" t="s">
        <v>28</v>
      </c>
      <c r="L6" s="78" t="s">
        <v>29</v>
      </c>
      <c r="M6" s="78" t="s">
        <v>30</v>
      </c>
      <c r="N6" s="80" t="s">
        <v>31</v>
      </c>
      <c r="O6" s="81"/>
      <c r="P6" s="67"/>
      <c r="Q6" s="68"/>
      <c r="R6" s="70"/>
      <c r="S6" s="73"/>
      <c r="T6" s="76"/>
    </row>
    <row r="7" spans="1:20" ht="129.75" x14ac:dyDescent="0.2">
      <c r="A7" s="6"/>
      <c r="B7" s="83"/>
      <c r="C7" s="83"/>
      <c r="D7" s="83"/>
      <c r="E7" s="100"/>
      <c r="F7" s="79"/>
      <c r="G7" s="79"/>
      <c r="H7" s="79"/>
      <c r="I7" s="79"/>
      <c r="J7" s="79"/>
      <c r="K7" s="79"/>
      <c r="L7" s="79"/>
      <c r="M7" s="79"/>
      <c r="N7" s="24" t="s">
        <v>54</v>
      </c>
      <c r="O7" s="24" t="s">
        <v>58</v>
      </c>
      <c r="P7" s="44" t="s">
        <v>32</v>
      </c>
      <c r="Q7" s="44" t="s">
        <v>33</v>
      </c>
      <c r="R7" s="71"/>
      <c r="S7" s="74"/>
      <c r="T7" s="77"/>
    </row>
    <row r="8" spans="1:20" x14ac:dyDescent="0.2">
      <c r="A8" s="19">
        <v>2016</v>
      </c>
      <c r="B8" s="25">
        <v>11</v>
      </c>
      <c r="C8" s="25">
        <v>2.5</v>
      </c>
      <c r="D8" s="25">
        <v>1.5</v>
      </c>
      <c r="E8" s="8">
        <f>SUM(B8:D8)</f>
        <v>15</v>
      </c>
      <c r="F8" s="21">
        <v>1.2</v>
      </c>
      <c r="G8" s="21">
        <v>1.5</v>
      </c>
      <c r="H8" s="21">
        <v>1.6</v>
      </c>
      <c r="I8" s="21">
        <v>0.4</v>
      </c>
      <c r="J8" s="21">
        <v>2.1</v>
      </c>
      <c r="K8" s="21">
        <v>0</v>
      </c>
      <c r="L8" s="21">
        <v>0</v>
      </c>
      <c r="M8" s="21">
        <v>2.2000000000000002</v>
      </c>
      <c r="N8" s="21">
        <v>0</v>
      </c>
      <c r="O8" s="21">
        <v>2</v>
      </c>
      <c r="P8" s="22">
        <v>1.25</v>
      </c>
      <c r="Q8" s="22">
        <v>1.25</v>
      </c>
      <c r="R8" s="23">
        <v>1.5</v>
      </c>
      <c r="S8" s="23">
        <v>0</v>
      </c>
      <c r="T8" s="7">
        <f>SUM(F8:S8)</f>
        <v>15</v>
      </c>
    </row>
    <row r="9" spans="1:20" x14ac:dyDescent="0.2">
      <c r="A9" s="19">
        <v>2017</v>
      </c>
      <c r="B9" s="91" t="s">
        <v>55</v>
      </c>
      <c r="C9" s="92"/>
      <c r="D9" s="93"/>
      <c r="E9" s="8">
        <v>16.04</v>
      </c>
      <c r="F9" s="36">
        <v>1.2</v>
      </c>
      <c r="G9" s="36">
        <v>1.5</v>
      </c>
      <c r="H9" s="36">
        <v>1.6</v>
      </c>
      <c r="I9" s="36">
        <v>0.4</v>
      </c>
      <c r="J9" s="36">
        <v>2.1</v>
      </c>
      <c r="K9" s="36">
        <v>0</v>
      </c>
      <c r="L9" s="36">
        <v>0</v>
      </c>
      <c r="M9" s="36">
        <v>2.2000000000000002</v>
      </c>
      <c r="N9" s="36">
        <v>1.04</v>
      </c>
      <c r="O9" s="36">
        <v>2</v>
      </c>
      <c r="P9" s="37">
        <v>1.25</v>
      </c>
      <c r="Q9" s="38">
        <v>1.25</v>
      </c>
      <c r="R9" s="23">
        <v>1.5</v>
      </c>
      <c r="S9" s="23">
        <v>0</v>
      </c>
      <c r="T9" s="7">
        <f>SUM(F9:S9)</f>
        <v>16.04</v>
      </c>
    </row>
    <row r="10" spans="1:20" x14ac:dyDescent="0.2">
      <c r="A10" s="19">
        <v>2017</v>
      </c>
      <c r="B10" s="91" t="s">
        <v>56</v>
      </c>
      <c r="C10" s="92"/>
      <c r="D10" s="93"/>
      <c r="E10" s="8">
        <v>17.149999999999999</v>
      </c>
      <c r="F10" s="36">
        <v>1.2</v>
      </c>
      <c r="G10" s="36">
        <v>1.5</v>
      </c>
      <c r="H10" s="36">
        <v>1.6</v>
      </c>
      <c r="I10" s="36">
        <v>0.4</v>
      </c>
      <c r="J10" s="36">
        <v>2.1</v>
      </c>
      <c r="K10" s="39"/>
      <c r="L10" s="39"/>
      <c r="M10" s="36">
        <v>2.2000000000000002</v>
      </c>
      <c r="N10" s="36">
        <v>2.15</v>
      </c>
      <c r="O10" s="36">
        <v>2</v>
      </c>
      <c r="P10" s="37">
        <v>1.25</v>
      </c>
      <c r="Q10" s="38">
        <v>1.25</v>
      </c>
      <c r="R10" s="23">
        <v>1.5</v>
      </c>
      <c r="S10" s="23">
        <v>0</v>
      </c>
      <c r="T10" s="7">
        <f>SUM(F10:S10)</f>
        <v>17.149999999999999</v>
      </c>
    </row>
    <row r="11" spans="1:20" x14ac:dyDescent="0.2">
      <c r="A11" s="46">
        <v>2018</v>
      </c>
      <c r="B11" s="91" t="s">
        <v>55</v>
      </c>
      <c r="C11" s="92"/>
      <c r="D11" s="93"/>
      <c r="E11" s="8">
        <v>16.3</v>
      </c>
      <c r="F11" s="36">
        <v>1.2</v>
      </c>
      <c r="G11" s="36">
        <v>1.5</v>
      </c>
      <c r="H11" s="36">
        <v>1.6</v>
      </c>
      <c r="I11" s="36">
        <v>0.4</v>
      </c>
      <c r="J11" s="36">
        <v>2.1</v>
      </c>
      <c r="K11" s="39"/>
      <c r="L11" s="39"/>
      <c r="M11" s="36">
        <v>2.2000000000000002</v>
      </c>
      <c r="N11" s="36">
        <v>1.3</v>
      </c>
      <c r="O11" s="47">
        <v>2</v>
      </c>
      <c r="P11" s="37">
        <v>1.25</v>
      </c>
      <c r="Q11" s="37">
        <v>1.25</v>
      </c>
      <c r="R11" s="23">
        <v>1.5</v>
      </c>
      <c r="S11" s="23">
        <v>0</v>
      </c>
      <c r="T11" s="7">
        <f>SUM(F11:S11)</f>
        <v>16.3</v>
      </c>
    </row>
    <row r="12" spans="1:20" x14ac:dyDescent="0.2">
      <c r="A12" s="46">
        <v>2018</v>
      </c>
      <c r="B12" s="92" t="s">
        <v>56</v>
      </c>
      <c r="C12" s="92"/>
      <c r="D12" s="93"/>
      <c r="E12" s="8">
        <v>15.48</v>
      </c>
      <c r="F12" s="36">
        <v>1.2</v>
      </c>
      <c r="G12" s="36">
        <v>1.5</v>
      </c>
      <c r="H12" s="36">
        <v>1.6</v>
      </c>
      <c r="I12" s="36">
        <v>0.4</v>
      </c>
      <c r="J12" s="36">
        <v>2.1</v>
      </c>
      <c r="K12" s="39"/>
      <c r="L12" s="39"/>
      <c r="M12" s="36">
        <v>2.2000000000000002</v>
      </c>
      <c r="N12" s="36">
        <v>0.48</v>
      </c>
      <c r="O12" s="36">
        <v>2</v>
      </c>
      <c r="P12" s="37">
        <v>1.25</v>
      </c>
      <c r="Q12" s="37">
        <v>1.25</v>
      </c>
      <c r="R12" s="23">
        <v>1.5</v>
      </c>
      <c r="S12" s="23"/>
      <c r="T12" s="7">
        <f>SUM(F12:S12)</f>
        <v>15.48</v>
      </c>
    </row>
    <row r="13" spans="1:20" ht="22.5" customHeight="1" x14ac:dyDescent="0.2">
      <c r="A13" s="84" t="s">
        <v>34</v>
      </c>
      <c r="B13" s="85"/>
      <c r="C13" s="85"/>
      <c r="D13" s="86"/>
      <c r="E13" s="8">
        <v>2486.9</v>
      </c>
      <c r="F13" s="80" t="s">
        <v>35</v>
      </c>
      <c r="G13" s="101"/>
      <c r="H13" s="101"/>
      <c r="I13" s="101"/>
      <c r="J13" s="101"/>
      <c r="K13" s="101"/>
      <c r="L13" s="101"/>
      <c r="M13" s="101"/>
      <c r="N13" s="101"/>
      <c r="O13" s="81"/>
      <c r="P13" s="97" t="s">
        <v>36</v>
      </c>
      <c r="Q13" s="98"/>
      <c r="R13" s="7" t="s">
        <v>37</v>
      </c>
      <c r="S13" s="7"/>
      <c r="T13" s="7"/>
    </row>
    <row r="14" spans="1:20" ht="12.75" customHeight="1" x14ac:dyDescent="0.2">
      <c r="A14" s="107" t="s">
        <v>38</v>
      </c>
      <c r="B14" s="108"/>
      <c r="C14" s="108"/>
      <c r="D14" s="108"/>
      <c r="E14" s="109"/>
      <c r="F14" s="9">
        <f>E13*F8</f>
        <v>2984.28</v>
      </c>
      <c r="G14" s="9">
        <f>E13*G8</f>
        <v>3730.3500000000004</v>
      </c>
      <c r="H14" s="9">
        <f>E13*H9</f>
        <v>3979.0400000000004</v>
      </c>
      <c r="I14" s="9">
        <f>E13*I8</f>
        <v>994.7600000000001</v>
      </c>
      <c r="J14" s="9">
        <f>E13*J8</f>
        <v>5222.4900000000007</v>
      </c>
      <c r="K14" s="9">
        <f>SUM(K8*2002.5)</f>
        <v>0</v>
      </c>
      <c r="L14" s="9">
        <f>SUM(L8*2002.5)</f>
        <v>0</v>
      </c>
      <c r="M14" s="9">
        <f>E13*M8</f>
        <v>5471.18</v>
      </c>
      <c r="N14" s="9">
        <f>N12*E13</f>
        <v>1193.712</v>
      </c>
      <c r="O14" s="9">
        <f>E13*O9</f>
        <v>4973.8</v>
      </c>
      <c r="P14" s="9">
        <f>E13*P8</f>
        <v>3108.625</v>
      </c>
      <c r="Q14" s="9">
        <f>E13*Q8</f>
        <v>3108.625</v>
      </c>
      <c r="R14" s="9">
        <f>E13*R8</f>
        <v>3730.3500000000004</v>
      </c>
      <c r="S14" s="9">
        <v>0</v>
      </c>
      <c r="T14" s="9">
        <f>SUM(F14:S14)</f>
        <v>38497.212</v>
      </c>
    </row>
    <row r="15" spans="1:20" ht="12.75" customHeight="1" x14ac:dyDescent="0.2">
      <c r="A15" s="102" t="s">
        <v>39</v>
      </c>
      <c r="B15" s="102"/>
      <c r="C15" s="102"/>
      <c r="D15" s="102"/>
      <c r="E15" s="103"/>
      <c r="F15" s="94" t="s">
        <v>40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6"/>
    </row>
    <row r="16" spans="1:20" ht="12.75" customHeight="1" x14ac:dyDescent="0.2">
      <c r="A16" s="89" t="s">
        <v>41</v>
      </c>
      <c r="B16" s="89"/>
      <c r="C16" s="89"/>
      <c r="D16" s="90"/>
      <c r="E16" s="10">
        <v>-197075.46000000008</v>
      </c>
      <c r="F16" s="41"/>
      <c r="G16" s="42"/>
      <c r="H16" s="1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20" ht="12.75" customHeight="1" x14ac:dyDescent="0.2">
      <c r="A17" s="26"/>
      <c r="B17" s="87" t="s">
        <v>52</v>
      </c>
      <c r="C17" s="88"/>
      <c r="D17" s="27" t="s">
        <v>39</v>
      </c>
      <c r="E17" s="28" t="s">
        <v>17</v>
      </c>
      <c r="F17" s="41"/>
      <c r="G17" s="42"/>
      <c r="H17" s="1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</row>
    <row r="18" spans="1:20" x14ac:dyDescent="0.2">
      <c r="A18" s="2" t="s">
        <v>42</v>
      </c>
      <c r="B18" s="50">
        <v>39892.379999999997</v>
      </c>
      <c r="C18" s="51"/>
      <c r="D18" s="29">
        <v>28728.639999999999</v>
      </c>
      <c r="E18" s="30"/>
      <c r="F18" s="12">
        <f>E13*F9</f>
        <v>2984.28</v>
      </c>
      <c r="G18" s="12">
        <v>3597.4</v>
      </c>
      <c r="H18" s="13">
        <f>E13*H9</f>
        <v>3979.0400000000004</v>
      </c>
      <c r="I18" s="12">
        <v>1400</v>
      </c>
      <c r="J18" s="12">
        <f>E13*J9</f>
        <v>5222.4900000000007</v>
      </c>
      <c r="K18" s="12"/>
      <c r="L18" s="12"/>
      <c r="M18" s="12">
        <f>E13*M9</f>
        <v>5471.18</v>
      </c>
      <c r="N18" s="12">
        <v>0</v>
      </c>
      <c r="O18" s="12">
        <v>0</v>
      </c>
      <c r="P18" s="31">
        <v>0</v>
      </c>
      <c r="Q18" s="31">
        <v>0</v>
      </c>
      <c r="R18" s="12">
        <f>E13*R9</f>
        <v>3730.3500000000004</v>
      </c>
      <c r="S18" s="12">
        <v>0</v>
      </c>
      <c r="T18" s="14">
        <f t="shared" ref="T18:T27" si="0">SUM(F18:S18)</f>
        <v>26384.740000000005</v>
      </c>
    </row>
    <row r="19" spans="1:20" ht="14.25" customHeight="1" x14ac:dyDescent="0.2">
      <c r="A19" s="2" t="s">
        <v>43</v>
      </c>
      <c r="B19" s="50">
        <v>36442.5</v>
      </c>
      <c r="C19" s="51"/>
      <c r="D19" s="29">
        <v>38867.29</v>
      </c>
      <c r="E19" s="30"/>
      <c r="F19" s="12">
        <v>2984.28</v>
      </c>
      <c r="G19" s="12">
        <v>3597.4</v>
      </c>
      <c r="H19" s="13">
        <v>3979.0400000000004</v>
      </c>
      <c r="I19" s="12">
        <v>1400</v>
      </c>
      <c r="J19" s="12">
        <v>5222.4900000000007</v>
      </c>
      <c r="K19" s="12">
        <v>5222.4900000000007</v>
      </c>
      <c r="L19" s="12">
        <v>5222.4900000000007</v>
      </c>
      <c r="M19" s="12">
        <v>5471.18</v>
      </c>
      <c r="N19" s="12">
        <v>3472.66</v>
      </c>
      <c r="O19" s="12">
        <v>0</v>
      </c>
      <c r="P19" s="31">
        <v>1214</v>
      </c>
      <c r="Q19" s="31">
        <v>0</v>
      </c>
      <c r="R19" s="12">
        <v>3730.3500000000004</v>
      </c>
      <c r="S19" s="12"/>
      <c r="T19" s="14">
        <f t="shared" si="0"/>
        <v>41516.380000000012</v>
      </c>
    </row>
    <row r="20" spans="1:20" ht="12.75" customHeight="1" x14ac:dyDescent="0.2">
      <c r="A20" s="2" t="s">
        <v>2</v>
      </c>
      <c r="B20" s="50">
        <v>39843.800000000003</v>
      </c>
      <c r="C20" s="51"/>
      <c r="D20" s="29">
        <f>28765.16+38077.26</f>
        <v>66842.42</v>
      </c>
      <c r="E20" s="30"/>
      <c r="F20" s="12">
        <v>2984.28</v>
      </c>
      <c r="G20" s="12">
        <v>3597.4</v>
      </c>
      <c r="H20" s="13">
        <v>3979.0400000000004</v>
      </c>
      <c r="I20" s="12">
        <v>1400</v>
      </c>
      <c r="J20" s="12">
        <v>5222.4900000000007</v>
      </c>
      <c r="K20" s="12"/>
      <c r="L20" s="12"/>
      <c r="M20" s="12">
        <v>5471.18</v>
      </c>
      <c r="N20" s="12">
        <v>437.33</v>
      </c>
      <c r="O20" s="12">
        <v>0</v>
      </c>
      <c r="P20" s="31">
        <v>190</v>
      </c>
      <c r="Q20" s="31">
        <v>0</v>
      </c>
      <c r="R20" s="12">
        <v>3730.3500000000004</v>
      </c>
      <c r="S20" s="12"/>
      <c r="T20" s="14">
        <f t="shared" si="0"/>
        <v>27012.070000000007</v>
      </c>
    </row>
    <row r="21" spans="1:20" ht="12.75" customHeight="1" x14ac:dyDescent="0.2">
      <c r="A21" s="2" t="s">
        <v>44</v>
      </c>
      <c r="B21" s="50">
        <v>36913.22</v>
      </c>
      <c r="C21" s="51"/>
      <c r="D21" s="29">
        <v>40023.919999999998</v>
      </c>
      <c r="E21" s="30"/>
      <c r="F21" s="12">
        <v>2984.28</v>
      </c>
      <c r="G21" s="12">
        <v>3597.4</v>
      </c>
      <c r="H21" s="13">
        <v>3979.0400000000004</v>
      </c>
      <c r="I21" s="12">
        <v>700</v>
      </c>
      <c r="J21" s="12">
        <v>5222.4900000000007</v>
      </c>
      <c r="K21" s="12"/>
      <c r="L21" s="12"/>
      <c r="M21" s="12">
        <v>5471.18</v>
      </c>
      <c r="N21" s="12">
        <f>2732.23+1352.69</f>
        <v>4084.92</v>
      </c>
      <c r="O21" s="12">
        <v>390</v>
      </c>
      <c r="P21" s="31">
        <v>0</v>
      </c>
      <c r="Q21" s="31">
        <v>0</v>
      </c>
      <c r="R21" s="12">
        <v>3730.3500000000004</v>
      </c>
      <c r="S21" s="12"/>
      <c r="T21" s="14">
        <f t="shared" si="0"/>
        <v>30159.660000000003</v>
      </c>
    </row>
    <row r="22" spans="1:20" ht="12.75" customHeight="1" x14ac:dyDescent="0.2">
      <c r="A22" s="2" t="s">
        <v>6</v>
      </c>
      <c r="B22" s="50">
        <v>40487.93</v>
      </c>
      <c r="C22" s="51"/>
      <c r="D22" s="29">
        <v>33731.06</v>
      </c>
      <c r="E22" s="30"/>
      <c r="F22" s="12">
        <v>2984.28</v>
      </c>
      <c r="G22" s="12">
        <v>3597.4</v>
      </c>
      <c r="H22" s="13">
        <v>3979.0400000000004</v>
      </c>
      <c r="I22" s="12">
        <v>0</v>
      </c>
      <c r="J22" s="12">
        <v>5222.4900000000007</v>
      </c>
      <c r="K22" s="12"/>
      <c r="L22" s="12"/>
      <c r="M22" s="12">
        <v>5471.18</v>
      </c>
      <c r="N22" s="12">
        <f>318.28+3316.78</f>
        <v>3635.0600000000004</v>
      </c>
      <c r="O22" s="12">
        <f>300+2625</f>
        <v>2925</v>
      </c>
      <c r="P22" s="31">
        <f>4871+4675+5794</f>
        <v>15340</v>
      </c>
      <c r="Q22" s="31">
        <v>0</v>
      </c>
      <c r="R22" s="12">
        <v>3730.3500000000004</v>
      </c>
      <c r="S22" s="12"/>
      <c r="T22" s="14">
        <f t="shared" si="0"/>
        <v>46884.800000000003</v>
      </c>
    </row>
    <row r="23" spans="1:20" ht="12.75" customHeight="1" x14ac:dyDescent="0.2">
      <c r="A23" s="2" t="s">
        <v>11</v>
      </c>
      <c r="B23" s="50">
        <v>40001.589999999997</v>
      </c>
      <c r="C23" s="51"/>
      <c r="D23" s="29">
        <v>36723.649999999994</v>
      </c>
      <c r="E23" s="30"/>
      <c r="F23" s="12">
        <v>2984.28</v>
      </c>
      <c r="G23" s="12">
        <v>3597.4</v>
      </c>
      <c r="H23" s="13">
        <v>3979.0400000000004</v>
      </c>
      <c r="I23" s="12">
        <v>0</v>
      </c>
      <c r="J23" s="12">
        <v>5222.4900000000007</v>
      </c>
      <c r="K23" s="12"/>
      <c r="L23" s="12"/>
      <c r="M23" s="12">
        <v>5471.18</v>
      </c>
      <c r="N23" s="12">
        <f>159.14+3082.96</f>
        <v>3242.1</v>
      </c>
      <c r="O23" s="12">
        <v>2000</v>
      </c>
      <c r="P23" s="31">
        <v>348</v>
      </c>
      <c r="Q23" s="31">
        <v>0</v>
      </c>
      <c r="R23" s="12">
        <v>3730.3500000000004</v>
      </c>
      <c r="S23" s="12"/>
      <c r="T23" s="14">
        <f t="shared" si="0"/>
        <v>30574.840000000004</v>
      </c>
    </row>
    <row r="24" spans="1:20" x14ac:dyDescent="0.2">
      <c r="A24" s="2" t="s">
        <v>8</v>
      </c>
      <c r="B24" s="50">
        <v>39636.71</v>
      </c>
      <c r="C24" s="51"/>
      <c r="D24" s="29">
        <v>37076.050000000003</v>
      </c>
      <c r="E24" s="30"/>
      <c r="F24" s="12">
        <v>2984.28</v>
      </c>
      <c r="G24" s="12">
        <v>3597.4</v>
      </c>
      <c r="H24" s="13">
        <v>3979.0400000000004</v>
      </c>
      <c r="I24" s="12">
        <v>0</v>
      </c>
      <c r="J24" s="12">
        <v>5222.4900000000007</v>
      </c>
      <c r="K24" s="12"/>
      <c r="L24" s="12"/>
      <c r="M24" s="12">
        <v>5471.18</v>
      </c>
      <c r="N24" s="12">
        <f>163.34+1130.13</f>
        <v>1293.47</v>
      </c>
      <c r="O24" s="12">
        <v>0</v>
      </c>
      <c r="P24" s="31">
        <f>12821+4880+1811+612</f>
        <v>20124</v>
      </c>
      <c r="Q24" s="31">
        <v>0</v>
      </c>
      <c r="R24" s="12">
        <v>3730.3500000000004</v>
      </c>
      <c r="S24" s="12"/>
      <c r="T24" s="14">
        <f t="shared" si="0"/>
        <v>46402.21</v>
      </c>
    </row>
    <row r="25" spans="1:20" x14ac:dyDescent="0.2">
      <c r="A25" s="2" t="s">
        <v>9</v>
      </c>
      <c r="B25" s="50">
        <v>37715.660000000003</v>
      </c>
      <c r="C25" s="51"/>
      <c r="D25" s="29">
        <v>29126.400000000001</v>
      </c>
      <c r="E25" s="30"/>
      <c r="F25" s="12">
        <v>2984.28</v>
      </c>
      <c r="G25" s="12">
        <v>3597.4</v>
      </c>
      <c r="H25" s="13">
        <v>3979.0400000000004</v>
      </c>
      <c r="I25" s="12">
        <v>0</v>
      </c>
      <c r="J25" s="12">
        <v>5222.4900000000007</v>
      </c>
      <c r="K25" s="12"/>
      <c r="L25" s="12"/>
      <c r="M25" s="12">
        <v>5471.18</v>
      </c>
      <c r="N25" s="12">
        <f>245.01+939.61</f>
        <v>1184.6199999999999</v>
      </c>
      <c r="O25" s="12">
        <v>1500</v>
      </c>
      <c r="P25" s="31">
        <f>348+1707+2295</f>
        <v>4350</v>
      </c>
      <c r="Q25" s="31">
        <v>0</v>
      </c>
      <c r="R25" s="12">
        <v>3730.3500000000004</v>
      </c>
      <c r="S25" s="12"/>
      <c r="T25" s="14">
        <f t="shared" si="0"/>
        <v>32019.360000000001</v>
      </c>
    </row>
    <row r="26" spans="1:20" x14ac:dyDescent="0.2">
      <c r="A26" s="2" t="s">
        <v>45</v>
      </c>
      <c r="B26" s="50">
        <v>37642.730000000003</v>
      </c>
      <c r="C26" s="51"/>
      <c r="D26" s="29">
        <v>30451.649999999998</v>
      </c>
      <c r="E26" s="30"/>
      <c r="F26" s="12">
        <v>2984.28</v>
      </c>
      <c r="G26" s="12">
        <v>3597.4</v>
      </c>
      <c r="H26" s="13">
        <v>3979.0400000000004</v>
      </c>
      <c r="I26" s="12">
        <v>0</v>
      </c>
      <c r="J26" s="12">
        <v>5222.4900000000007</v>
      </c>
      <c r="K26" s="12"/>
      <c r="L26" s="12"/>
      <c r="M26" s="12">
        <v>5471.18</v>
      </c>
      <c r="N26" s="12">
        <f>490.02+1199.41</f>
        <v>1689.43</v>
      </c>
      <c r="O26" s="12">
        <f>5221+751.2</f>
        <v>5972.2</v>
      </c>
      <c r="P26" s="31">
        <v>0</v>
      </c>
      <c r="Q26" s="31">
        <v>0</v>
      </c>
      <c r="R26" s="12">
        <v>3730.3500000000004</v>
      </c>
      <c r="S26" s="12"/>
      <c r="T26" s="14">
        <f t="shared" si="0"/>
        <v>32646.370000000003</v>
      </c>
    </row>
    <row r="27" spans="1:20" x14ac:dyDescent="0.2">
      <c r="A27" s="2" t="s">
        <v>46</v>
      </c>
      <c r="B27" s="50">
        <v>38129.07</v>
      </c>
      <c r="C27" s="51"/>
      <c r="D27" s="29">
        <v>35670.090000000004</v>
      </c>
      <c r="E27" s="30"/>
      <c r="F27" s="12">
        <v>2984.28</v>
      </c>
      <c r="G27" s="12">
        <v>3597.4</v>
      </c>
      <c r="H27" s="13">
        <v>3979.0400000000004</v>
      </c>
      <c r="I27" s="12">
        <v>0</v>
      </c>
      <c r="J27" s="12">
        <v>5222.4900000000007</v>
      </c>
      <c r="K27" s="12"/>
      <c r="L27" s="12"/>
      <c r="M27" s="12">
        <v>5471.18</v>
      </c>
      <c r="N27" s="12">
        <v>2818.83</v>
      </c>
      <c r="O27" s="12">
        <v>1000</v>
      </c>
      <c r="P27" s="31">
        <v>0</v>
      </c>
      <c r="Q27" s="31">
        <v>0</v>
      </c>
      <c r="R27" s="12">
        <v>3730.3500000000004</v>
      </c>
      <c r="S27" s="12"/>
      <c r="T27" s="14">
        <f t="shared" si="0"/>
        <v>28803.57</v>
      </c>
    </row>
    <row r="28" spans="1:20" x14ac:dyDescent="0.2">
      <c r="A28" s="2" t="s">
        <v>47</v>
      </c>
      <c r="B28" s="50"/>
      <c r="C28" s="51"/>
      <c r="D28" s="29"/>
      <c r="E28" s="30"/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31"/>
      <c r="Q28" s="31"/>
      <c r="R28" s="12"/>
      <c r="S28" s="12"/>
      <c r="T28" s="14"/>
    </row>
    <row r="29" spans="1:20" x14ac:dyDescent="0.2">
      <c r="A29" s="2" t="s">
        <v>48</v>
      </c>
      <c r="B29" s="50"/>
      <c r="C29" s="51"/>
      <c r="D29" s="29"/>
      <c r="E29" s="30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31"/>
      <c r="Q29" s="31"/>
      <c r="R29" s="12"/>
      <c r="S29" s="12"/>
      <c r="T29" s="14"/>
    </row>
    <row r="30" spans="1:20" ht="24" x14ac:dyDescent="0.2">
      <c r="A30" s="15" t="s">
        <v>49</v>
      </c>
      <c r="B30" s="50">
        <v>0</v>
      </c>
      <c r="C30" s="51"/>
      <c r="D30" s="29">
        <f>900+900+900</f>
        <v>2700</v>
      </c>
      <c r="E30" s="2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1"/>
      <c r="Q30" s="31"/>
      <c r="R30" s="12"/>
      <c r="S30" s="12"/>
      <c r="T30" s="14"/>
    </row>
    <row r="31" spans="1:20" x14ac:dyDescent="0.2">
      <c r="A31" s="16" t="s">
        <v>5</v>
      </c>
      <c r="B31" s="104">
        <f>SUM(B18:B30)</f>
        <v>386705.59</v>
      </c>
      <c r="C31" s="105"/>
      <c r="D31" s="32">
        <f>SUM(D18:D30)</f>
        <v>379941.17000000004</v>
      </c>
      <c r="E31" s="17"/>
      <c r="F31" s="17">
        <f>SUM(F18:F30)</f>
        <v>29842.799999999996</v>
      </c>
      <c r="G31" s="17">
        <f>SUM(G18:G30)</f>
        <v>35974.000000000007</v>
      </c>
      <c r="H31" s="17">
        <f>SUM(H18:H30)</f>
        <v>39790.400000000001</v>
      </c>
      <c r="I31" s="17">
        <f>SUM(I18:I30)</f>
        <v>4900</v>
      </c>
      <c r="J31" s="17">
        <f>SUM(J18:J30)</f>
        <v>52224.9</v>
      </c>
      <c r="K31" s="17"/>
      <c r="L31" s="17"/>
      <c r="M31" s="17">
        <f t="shared" ref="M31:R31" si="1">SUM(M18:M30)</f>
        <v>54711.8</v>
      </c>
      <c r="N31" s="17">
        <f t="shared" si="1"/>
        <v>21858.42</v>
      </c>
      <c r="O31" s="17">
        <f t="shared" si="1"/>
        <v>13787.2</v>
      </c>
      <c r="P31" s="32">
        <f t="shared" si="1"/>
        <v>41566</v>
      </c>
      <c r="Q31" s="32">
        <f t="shared" si="1"/>
        <v>0</v>
      </c>
      <c r="R31" s="17">
        <f t="shared" si="1"/>
        <v>37303.499999999993</v>
      </c>
      <c r="S31" s="32"/>
      <c r="T31" s="18">
        <f>SUM(T18:T30)</f>
        <v>342404</v>
      </c>
    </row>
    <row r="32" spans="1:20" x14ac:dyDescent="0.2">
      <c r="A32" s="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 t="s">
        <v>14</v>
      </c>
      <c r="R32" s="106">
        <f>SUM(E16+D31-T31)</f>
        <v>-159538.29000000004</v>
      </c>
      <c r="S32" s="106"/>
      <c r="T32" s="106"/>
    </row>
    <row r="33" spans="1:20" x14ac:dyDescent="0.2">
      <c r="A33" s="3"/>
      <c r="B33" s="33"/>
      <c r="C33" s="33"/>
      <c r="D33" s="33" t="s">
        <v>3</v>
      </c>
      <c r="E33" s="33">
        <v>390</v>
      </c>
      <c r="F33" s="33" t="s">
        <v>15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45"/>
      <c r="S33" s="45"/>
      <c r="T33" s="45"/>
    </row>
    <row r="34" spans="1:20" x14ac:dyDescent="0.2">
      <c r="A34" s="3"/>
      <c r="B34" s="33"/>
      <c r="C34" s="35"/>
      <c r="D34" s="33" t="s">
        <v>6</v>
      </c>
      <c r="E34" s="33">
        <v>300</v>
      </c>
      <c r="F34" s="33" t="s">
        <v>61</v>
      </c>
      <c r="G34" s="33"/>
      <c r="H34" s="33"/>
      <c r="I34" s="33"/>
      <c r="J34" s="48" t="s">
        <v>1</v>
      </c>
      <c r="K34" s="48"/>
      <c r="L34" s="48"/>
      <c r="M34" s="48">
        <v>3472.66</v>
      </c>
      <c r="N34" s="48" t="s">
        <v>60</v>
      </c>
      <c r="O34" s="48"/>
      <c r="P34" s="48"/>
      <c r="Q34" s="48"/>
      <c r="R34" s="48"/>
      <c r="S34" s="48"/>
      <c r="T34" s="49"/>
    </row>
    <row r="35" spans="1:20" x14ac:dyDescent="0.2">
      <c r="E35" s="33">
        <v>2625</v>
      </c>
      <c r="F35" t="s">
        <v>50</v>
      </c>
      <c r="J35" s="48" t="s">
        <v>2</v>
      </c>
      <c r="K35" s="48"/>
      <c r="L35" s="48"/>
      <c r="M35" s="48">
        <v>437.33</v>
      </c>
      <c r="N35" s="48" t="s">
        <v>60</v>
      </c>
      <c r="O35" s="48"/>
      <c r="P35" s="48"/>
      <c r="Q35" s="48"/>
      <c r="R35" s="48"/>
      <c r="S35" s="48"/>
      <c r="T35" s="49"/>
    </row>
    <row r="36" spans="1:20" x14ac:dyDescent="0.2">
      <c r="D36" t="s">
        <v>11</v>
      </c>
      <c r="E36" s="33">
        <v>2000</v>
      </c>
      <c r="F36" s="33" t="s">
        <v>62</v>
      </c>
      <c r="J36" s="48" t="s">
        <v>3</v>
      </c>
      <c r="K36" s="48"/>
      <c r="L36" s="48"/>
      <c r="M36" s="48">
        <v>2732.23</v>
      </c>
      <c r="N36" s="48" t="s">
        <v>60</v>
      </c>
      <c r="O36" s="48">
        <v>1352.69</v>
      </c>
      <c r="P36" s="48" t="s">
        <v>16</v>
      </c>
      <c r="Q36" s="48"/>
      <c r="R36" s="48"/>
      <c r="S36" s="48"/>
      <c r="T36" s="49"/>
    </row>
    <row r="37" spans="1:20" x14ac:dyDescent="0.2">
      <c r="D37" s="33" t="s">
        <v>9</v>
      </c>
      <c r="E37" s="33">
        <v>1500</v>
      </c>
      <c r="F37" s="33" t="s">
        <v>63</v>
      </c>
      <c r="J37" s="48" t="s">
        <v>6</v>
      </c>
      <c r="K37" s="48"/>
      <c r="L37" s="48"/>
      <c r="M37" s="48">
        <v>3316.78</v>
      </c>
      <c r="N37" s="48" t="s">
        <v>60</v>
      </c>
      <c r="O37" s="48">
        <v>318.27999999999997</v>
      </c>
      <c r="P37" s="48" t="s">
        <v>16</v>
      </c>
      <c r="Q37" s="48"/>
      <c r="R37" s="48"/>
      <c r="S37" s="48"/>
      <c r="T37" s="49"/>
    </row>
    <row r="38" spans="1:20" x14ac:dyDescent="0.2">
      <c r="D38" s="33" t="s">
        <v>12</v>
      </c>
      <c r="E38" s="33">
        <v>5221</v>
      </c>
      <c r="F38" s="33" t="s">
        <v>13</v>
      </c>
      <c r="J38" s="48" t="s">
        <v>11</v>
      </c>
      <c r="K38" s="48"/>
      <c r="L38" s="48"/>
      <c r="M38" s="48">
        <v>3082.96</v>
      </c>
      <c r="N38" s="48" t="s">
        <v>60</v>
      </c>
      <c r="O38" s="48">
        <v>159.13999999999999</v>
      </c>
      <c r="P38" s="48" t="s">
        <v>16</v>
      </c>
      <c r="Q38" s="48"/>
      <c r="R38" s="48"/>
      <c r="S38" s="48"/>
      <c r="T38" s="49"/>
    </row>
    <row r="39" spans="1:20" x14ac:dyDescent="0.2">
      <c r="E39" s="33">
        <v>751.2</v>
      </c>
      <c r="F39" t="s">
        <v>51</v>
      </c>
      <c r="J39" s="48" t="s">
        <v>8</v>
      </c>
      <c r="K39" s="48"/>
      <c r="L39" s="48"/>
      <c r="M39" s="48">
        <v>1130</v>
      </c>
      <c r="N39" s="48" t="s">
        <v>60</v>
      </c>
      <c r="O39" s="48">
        <v>163.34</v>
      </c>
      <c r="P39" s="48" t="s">
        <v>16</v>
      </c>
      <c r="Q39" s="48"/>
      <c r="R39" s="48"/>
      <c r="S39" s="48"/>
      <c r="T39" s="49"/>
    </row>
    <row r="40" spans="1:20" x14ac:dyDescent="0.2">
      <c r="D40" t="s">
        <v>10</v>
      </c>
      <c r="E40" s="33">
        <v>1000</v>
      </c>
      <c r="F40" t="s">
        <v>64</v>
      </c>
      <c r="J40" s="48" t="s">
        <v>9</v>
      </c>
      <c r="K40" s="48"/>
      <c r="L40" s="48"/>
      <c r="M40" s="48">
        <v>939.61</v>
      </c>
      <c r="N40" s="48" t="s">
        <v>60</v>
      </c>
      <c r="O40" s="48">
        <v>245.01</v>
      </c>
      <c r="P40" s="48" t="s">
        <v>16</v>
      </c>
      <c r="Q40" s="48"/>
      <c r="R40" s="48"/>
      <c r="S40" s="48"/>
      <c r="T40" s="49"/>
    </row>
    <row r="41" spans="1:20" x14ac:dyDescent="0.2">
      <c r="J41" s="48" t="s">
        <v>12</v>
      </c>
      <c r="M41" s="48">
        <v>1199.4100000000001</v>
      </c>
      <c r="N41" s="48" t="s">
        <v>60</v>
      </c>
      <c r="O41" s="48">
        <v>490.02</v>
      </c>
      <c r="P41" s="48" t="s">
        <v>16</v>
      </c>
      <c r="Q41" s="48"/>
      <c r="R41" s="48"/>
      <c r="S41" s="48"/>
      <c r="T41" s="49"/>
    </row>
    <row r="42" spans="1:20" x14ac:dyDescent="0.2">
      <c r="J42" s="48" t="s">
        <v>10</v>
      </c>
      <c r="M42" s="48">
        <v>2818.83</v>
      </c>
      <c r="N42" s="48" t="s">
        <v>60</v>
      </c>
      <c r="O42" s="48">
        <v>0</v>
      </c>
      <c r="P42" s="48" t="s">
        <v>16</v>
      </c>
      <c r="Q42" s="48"/>
      <c r="R42" s="48"/>
      <c r="S42" s="48"/>
      <c r="T42" s="49"/>
    </row>
  </sheetData>
  <mergeCells count="50">
    <mergeCell ref="R32:T32"/>
    <mergeCell ref="B28:C28"/>
    <mergeCell ref="B29:C29"/>
    <mergeCell ref="B30:C30"/>
    <mergeCell ref="B25:C25"/>
    <mergeCell ref="K6:K7"/>
    <mergeCell ref="B12:D12"/>
    <mergeCell ref="B9:D9"/>
    <mergeCell ref="B10:D10"/>
    <mergeCell ref="B31:C31"/>
    <mergeCell ref="B24:C24"/>
    <mergeCell ref="A14:E14"/>
    <mergeCell ref="B19:C19"/>
    <mergeCell ref="B20:C20"/>
    <mergeCell ref="B21:C21"/>
    <mergeCell ref="B22:C22"/>
    <mergeCell ref="B23:C23"/>
    <mergeCell ref="B18:C18"/>
    <mergeCell ref="A13:D13"/>
    <mergeCell ref="B17:C17"/>
    <mergeCell ref="A16:D16"/>
    <mergeCell ref="B11:D11"/>
    <mergeCell ref="L6:L7"/>
    <mergeCell ref="F15:T15"/>
    <mergeCell ref="P13:Q13"/>
    <mergeCell ref="E6:E7"/>
    <mergeCell ref="F6:F7"/>
    <mergeCell ref="H6:H7"/>
    <mergeCell ref="I6:I7"/>
    <mergeCell ref="J6:J7"/>
    <mergeCell ref="F13:O13"/>
    <mergeCell ref="A15:E15"/>
    <mergeCell ref="C6:C7"/>
    <mergeCell ref="D6:D7"/>
    <mergeCell ref="B27:C27"/>
    <mergeCell ref="B26:C26"/>
    <mergeCell ref="A2:T2"/>
    <mergeCell ref="A3:T3"/>
    <mergeCell ref="A4:E4"/>
    <mergeCell ref="F4:R4"/>
    <mergeCell ref="B5:E5"/>
    <mergeCell ref="F5:O5"/>
    <mergeCell ref="P5:Q6"/>
    <mergeCell ref="R5:R7"/>
    <mergeCell ref="S5:S7"/>
    <mergeCell ref="T5:T7"/>
    <mergeCell ref="G6:G7"/>
    <mergeCell ref="M6:M7"/>
    <mergeCell ref="N6:O6"/>
    <mergeCell ref="B6:B7"/>
  </mergeCells>
  <pageMargins left="0.19791666666666666" right="9.375E-2" top="0.30208333333333331" bottom="9.375E-2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2018-12-04T04:32:54Z</cp:lastPrinted>
  <dcterms:created xsi:type="dcterms:W3CDTF">2007-02-04T12:22:59Z</dcterms:created>
  <dcterms:modified xsi:type="dcterms:W3CDTF">2018-12-05T13:07:53Z</dcterms:modified>
</cp:coreProperties>
</file>