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8" sheetId="1" r:id="rId1"/>
  </sheets>
  <definedNames>
    <definedName name="_xlnm.Print_Area" localSheetId="0">'2018'!$D$33:$R$43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7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отрава для крыс, дихлофос- 3450р</t>
        </r>
      </text>
    </comment>
    <comment ref="O21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2981-покос</t>
        </r>
      </text>
    </comment>
    <comment ref="O22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3900-погрузка и вывоз мусора
1515-шпингалет 2шт,2 замка,подтяжка желобов</t>
        </r>
      </text>
    </comment>
    <comment ref="O23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спил ветки-1000р</t>
        </r>
      </text>
    </comment>
    <comment ref="O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5000-прочистка бойлера</t>
        </r>
      </text>
    </comment>
    <comment ref="O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1045--формирование реестра МКД</t>
        </r>
      </text>
    </comment>
    <comment ref="O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элемента питания на теплосчетчике</t>
        </r>
      </text>
    </comment>
  </commentList>
</comments>
</file>

<file path=xl/sharedStrings.xml><?xml version="1.0" encoding="utf-8"?>
<sst xmlns="http://schemas.openxmlformats.org/spreadsheetml/2006/main" count="122" uniqueCount="86">
  <si>
    <t>Содержание</t>
  </si>
  <si>
    <t>ремонт</t>
  </si>
  <si>
    <t>итого</t>
  </si>
  <si>
    <t>июль</t>
  </si>
  <si>
    <t>август</t>
  </si>
  <si>
    <t>Наименование работ</t>
  </si>
  <si>
    <t>ИТОГО</t>
  </si>
  <si>
    <t>сентябрь</t>
  </si>
  <si>
    <t>октябрь</t>
  </si>
  <si>
    <t>Богданова</t>
  </si>
  <si>
    <t>февраль</t>
  </si>
  <si>
    <t>март</t>
  </si>
  <si>
    <t>апрель</t>
  </si>
  <si>
    <t>май</t>
  </si>
  <si>
    <t>июнь</t>
  </si>
  <si>
    <t>январь</t>
  </si>
  <si>
    <t>х/в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</si>
  <si>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</si>
  <si>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</si>
  <si>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</si>
  <si>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</si>
  <si>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</si>
  <si>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</si>
  <si>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</si>
  <si>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</si>
  <si>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</si>
  <si>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</si>
  <si>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</si>
  <si>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</si>
  <si>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</si>
  <si>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</si>
  <si>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</si>
  <si>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</si>
  <si>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</si>
  <si>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</si>
  <si>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</si>
  <si>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</si>
  <si>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</si>
  <si>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</si>
  <si>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</si>
  <si>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</si>
  <si>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</si>
  <si>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</si>
  <si>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</si>
  <si>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</si>
  <si>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</si>
  <si>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</si>
  <si>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</si>
  <si>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</si>
  <si>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</si>
  <si>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</si>
  <si>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</si>
  <si>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</si>
  <si>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</si>
  <si>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</si>
  <si>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</si>
  <si>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</si>
  <si>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</si>
  <si>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</si>
  <si>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</si>
  <si>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</si>
  <si>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</si>
  <si>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</si>
  <si>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</si>
  <si>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</si>
  <si>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</si>
  <si>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</si>
  <si>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</si>
  <si>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</si>
  <si>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</si>
  <si>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</si>
  <si>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покос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</si>
  <si>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</si>
  <si>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</si>
  <si>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</si>
  <si>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</si>
  <si>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</si>
  <si>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__Гагарина 234__на 2018год.</t>
  </si>
  <si>
    <t>отрава,дихлофос</t>
  </si>
  <si>
    <t>эл-во</t>
  </si>
  <si>
    <t>погрузка и вывоз мусора</t>
  </si>
  <si>
    <t>шпингалет 2шт,2 замка,подтяжка желобов</t>
  </si>
  <si>
    <t>спил ветки</t>
  </si>
  <si>
    <t>прочистка бойлера</t>
  </si>
  <si>
    <t>формирование реестра МКД</t>
  </si>
  <si>
    <t>замена элемента питания на теплосчетчике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</si>
</sst>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52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wrapText="1"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2" fontId="3" fillId="13" borderId="14" xfId="0" applyNumberFormat="1" applyFont="1" applyFill="1" applyBorder="1" applyAlignment="1">
      <alignment horizontal="center" vertical="top" wrapText="1"/>
    </xf>
    <xf numFmtId="2" fontId="3" fillId="13" borderId="15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/>
    </xf>
    <xf numFmtId="189" fontId="3" fillId="13" borderId="13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9" fontId="3" fillId="35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189" fontId="9" fillId="35" borderId="10" xfId="0" applyNumberFormat="1" applyFont="1" applyFill="1" applyBorder="1" applyAlignment="1">
      <alignment/>
    </xf>
    <xf numFmtId="189" fontId="9" fillId="7" borderId="1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3" fillId="0" borderId="13" xfId="0" applyNumberFormat="1" applyFont="1" applyBorder="1" applyAlignment="1">
      <alignment vertical="top" textRotation="90" wrapText="1"/>
    </xf>
    <xf numFmtId="2" fontId="3" fillId="0" borderId="13" xfId="0" applyNumberFormat="1" applyFont="1" applyBorder="1" applyAlignment="1">
      <alignment horizontal="center" vertical="top"/>
    </xf>
    <xf numFmtId="2" fontId="6" fillId="33" borderId="16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189" fontId="9" fillId="10" borderId="10" xfId="0" applyNumberFormat="1" applyFont="1" applyFill="1" applyBorder="1" applyAlignment="1">
      <alignment/>
    </xf>
    <xf numFmtId="4" fontId="3" fillId="9" borderId="1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9" fillId="13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" fontId="2" fillId="13" borderId="17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wrapText="1"/>
    </xf>
    <xf numFmtId="189" fontId="3" fillId="13" borderId="0" xfId="0" applyNumberFormat="1" applyFont="1" applyFill="1" applyBorder="1" applyAlignment="1">
      <alignment/>
    </xf>
    <xf numFmtId="189" fontId="3" fillId="13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14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4" borderId="17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4" borderId="17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9" fontId="3" fillId="4" borderId="17" xfId="0" applyNumberFormat="1" applyFont="1" applyFill="1" applyBorder="1" applyAlignment="1">
      <alignment horizontal="center"/>
    </xf>
    <xf numFmtId="189" fontId="3" fillId="4" borderId="16" xfId="0" applyNumberFormat="1" applyFont="1" applyFill="1" applyBorder="1" applyAlignment="1">
      <alignment horizontal="center"/>
    </xf>
    <xf numFmtId="189" fontId="3" fillId="35" borderId="17" xfId="0" applyNumberFormat="1" applyFont="1" applyFill="1" applyBorder="1" applyAlignment="1">
      <alignment horizontal="center"/>
    </xf>
    <xf numFmtId="189" fontId="3" fillId="35" borderId="16" xfId="0" applyNumberFormat="1" applyFont="1" applyFill="1" applyBorder="1" applyAlignment="1">
      <alignment horizontal="center"/>
    </xf>
    <xf numFmtId="189" fontId="7" fillId="0" borderId="22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3" fillId="0" borderId="12" xfId="0" applyNumberFormat="1" applyFont="1" applyBorder="1" applyAlignment="1">
      <alignment horizontal="center" textRotation="90" wrapText="1"/>
    </xf>
    <xf numFmtId="2" fontId="3" fillId="0" borderId="23" xfId="0" applyNumberFormat="1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left" vertical="top" textRotation="90" wrapText="1"/>
    </xf>
    <xf numFmtId="0" fontId="2" fillId="7" borderId="17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left" wrapText="1"/>
    </xf>
    <xf numFmtId="2" fontId="6" fillId="0" borderId="18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top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55"/>
  <sheetViews>
    <sheetView tabSelected="1" workbookViewId="0" topLeftCell="A28">
      <selection activeCell="T37" sqref="T37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3.7109375" style="0" customWidth="1"/>
    <col min="4" max="4" width="8.421875" style="0" customWidth="1"/>
    <col min="5" max="5" width="8.140625" style="0" customWidth="1"/>
    <col min="9" max="9" width="9.57421875" style="0" customWidth="1"/>
    <col min="10" max="10" width="9.140625" style="0" customWidth="1"/>
    <col min="11" max="12" width="9.140625" style="0" hidden="1" customWidth="1"/>
    <col min="14" max="14" width="8.8515625" style="0" customWidth="1"/>
    <col min="15" max="15" width="9.7109375" style="0" customWidth="1"/>
    <col min="16" max="17" width="8.28125" style="0" customWidth="1"/>
    <col min="19" max="19" width="8.421875" style="0" customWidth="1"/>
    <col min="20" max="20" width="7.28125" style="0" customWidth="1"/>
    <col min="22" max="22" width="9.7109375" style="0" bestFit="1" customWidth="1"/>
  </cols>
  <sheetData>
    <row r="1" spans="1:20" ht="11.25" customHeight="1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4.25" customHeight="1">
      <c r="A3" s="128"/>
      <c r="B3" s="129"/>
      <c r="C3" s="129"/>
      <c r="D3" s="129"/>
      <c r="E3" s="130"/>
      <c r="F3" s="64" t="s">
        <v>20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65"/>
      <c r="S3" s="42"/>
      <c r="T3" s="1"/>
    </row>
    <row r="4" spans="1:20" ht="12.75" customHeight="1">
      <c r="A4" s="3"/>
      <c r="B4" s="132" t="s">
        <v>21</v>
      </c>
      <c r="C4" s="133"/>
      <c r="D4" s="133"/>
      <c r="E4" s="134"/>
      <c r="F4" s="152" t="s">
        <v>0</v>
      </c>
      <c r="G4" s="153"/>
      <c r="H4" s="153"/>
      <c r="I4" s="153"/>
      <c r="J4" s="153"/>
      <c r="K4" s="153"/>
      <c r="L4" s="153"/>
      <c r="M4" s="153"/>
      <c r="N4" s="153"/>
      <c r="O4" s="153"/>
      <c r="P4" s="154" t="s">
        <v>22</v>
      </c>
      <c r="Q4" s="155"/>
      <c r="R4" s="141" t="s">
        <v>23</v>
      </c>
      <c r="S4" s="144" t="s">
        <v>75</v>
      </c>
      <c r="T4" s="119" t="s">
        <v>6</v>
      </c>
    </row>
    <row r="5" spans="1:20" ht="50.25" customHeight="1">
      <c r="A5" s="4"/>
      <c r="B5" s="122" t="s">
        <v>24</v>
      </c>
      <c r="C5" s="122" t="s">
        <v>1</v>
      </c>
      <c r="D5" s="122" t="s">
        <v>25</v>
      </c>
      <c r="E5" s="158" t="s">
        <v>2</v>
      </c>
      <c r="F5" s="147" t="s">
        <v>26</v>
      </c>
      <c r="G5" s="147" t="s">
        <v>27</v>
      </c>
      <c r="H5" s="147" t="s">
        <v>28</v>
      </c>
      <c r="I5" s="147" t="s">
        <v>29</v>
      </c>
      <c r="J5" s="147" t="s">
        <v>30</v>
      </c>
      <c r="K5" s="147" t="s">
        <v>31</v>
      </c>
      <c r="L5" s="147" t="s">
        <v>32</v>
      </c>
      <c r="M5" s="147" t="s">
        <v>33</v>
      </c>
      <c r="N5" s="138" t="s">
        <v>34</v>
      </c>
      <c r="O5" s="140"/>
      <c r="P5" s="156"/>
      <c r="Q5" s="157"/>
      <c r="R5" s="142"/>
      <c r="S5" s="145"/>
      <c r="T5" s="120"/>
    </row>
    <row r="6" spans="1:20" ht="105.75" customHeight="1">
      <c r="A6" s="6"/>
      <c r="B6" s="123"/>
      <c r="C6" s="123"/>
      <c r="D6" s="123"/>
      <c r="E6" s="159"/>
      <c r="F6" s="148"/>
      <c r="G6" s="148"/>
      <c r="H6" s="148"/>
      <c r="I6" s="148"/>
      <c r="J6" s="148"/>
      <c r="K6" s="148"/>
      <c r="L6" s="148"/>
      <c r="M6" s="148"/>
      <c r="N6" s="45" t="s">
        <v>72</v>
      </c>
      <c r="O6" s="45" t="s">
        <v>76</v>
      </c>
      <c r="P6" s="5" t="s">
        <v>35</v>
      </c>
      <c r="Q6" s="5" t="s">
        <v>36</v>
      </c>
      <c r="R6" s="143"/>
      <c r="S6" s="146"/>
      <c r="T6" s="121"/>
    </row>
    <row r="7" spans="1:20" ht="12.75" customHeight="1">
      <c r="A7" s="7">
        <v>2016</v>
      </c>
      <c r="B7" s="46">
        <v>11.9</v>
      </c>
      <c r="C7" s="46">
        <v>4.1</v>
      </c>
      <c r="D7" s="46">
        <v>1</v>
      </c>
      <c r="E7" s="9">
        <f>SUM(B7:D7)</f>
        <v>17</v>
      </c>
      <c r="F7" s="35">
        <v>1.07</v>
      </c>
      <c r="G7" s="35">
        <v>1.57</v>
      </c>
      <c r="H7" s="35">
        <v>1.5</v>
      </c>
      <c r="I7" s="35">
        <v>1.21</v>
      </c>
      <c r="J7" s="35">
        <v>3.76</v>
      </c>
      <c r="K7" s="35">
        <v>0</v>
      </c>
      <c r="L7" s="35">
        <v>0</v>
      </c>
      <c r="M7" s="35">
        <v>1.79</v>
      </c>
      <c r="N7" s="35">
        <v>2.76</v>
      </c>
      <c r="O7" s="35">
        <v>1</v>
      </c>
      <c r="P7" s="36">
        <v>2.05</v>
      </c>
      <c r="Q7" s="36">
        <v>2.05</v>
      </c>
      <c r="R7" s="37">
        <v>1</v>
      </c>
      <c r="S7" s="37">
        <v>0</v>
      </c>
      <c r="T7" s="8">
        <f>F7+G7+H7+I7+J7+M7+O7+P7+Q7+R7</f>
        <v>17</v>
      </c>
    </row>
    <row r="8" spans="1:20" ht="12.75" customHeight="1">
      <c r="A8" s="7">
        <v>2017</v>
      </c>
      <c r="B8" s="160" t="s">
        <v>73</v>
      </c>
      <c r="C8" s="66"/>
      <c r="D8" s="67"/>
      <c r="E8" s="9">
        <v>19.76</v>
      </c>
      <c r="F8" s="54">
        <v>1.07</v>
      </c>
      <c r="G8" s="54">
        <v>1.57</v>
      </c>
      <c r="H8" s="54">
        <v>1.5</v>
      </c>
      <c r="I8" s="54">
        <v>1.21</v>
      </c>
      <c r="J8" s="54">
        <v>3.76</v>
      </c>
      <c r="K8" s="54"/>
      <c r="L8" s="54"/>
      <c r="M8" s="54">
        <v>1.79</v>
      </c>
      <c r="N8" s="54">
        <v>2.76</v>
      </c>
      <c r="O8" s="54">
        <v>1</v>
      </c>
      <c r="P8" s="36">
        <v>2.05</v>
      </c>
      <c r="Q8" s="47">
        <v>2.05</v>
      </c>
      <c r="R8" s="37">
        <v>1</v>
      </c>
      <c r="S8" s="37">
        <v>0</v>
      </c>
      <c r="T8" s="8">
        <f>SUM(F8:R8)</f>
        <v>19.759999999999998</v>
      </c>
    </row>
    <row r="9" spans="1:20" ht="12.75" customHeight="1">
      <c r="A9" s="7">
        <v>2017</v>
      </c>
      <c r="B9" s="160" t="s">
        <v>74</v>
      </c>
      <c r="C9" s="66"/>
      <c r="D9" s="67"/>
      <c r="E9" s="9">
        <v>18.15</v>
      </c>
      <c r="F9" s="54">
        <v>1.07</v>
      </c>
      <c r="G9" s="54">
        <v>1.57</v>
      </c>
      <c r="H9" s="54">
        <v>1.5</v>
      </c>
      <c r="I9" s="54">
        <v>1.21</v>
      </c>
      <c r="J9" s="54">
        <v>3.76</v>
      </c>
      <c r="K9" s="54"/>
      <c r="L9" s="54"/>
      <c r="M9" s="54">
        <v>1.79</v>
      </c>
      <c r="N9" s="54">
        <v>1.15</v>
      </c>
      <c r="O9" s="54">
        <v>1</v>
      </c>
      <c r="P9" s="36">
        <v>2.05</v>
      </c>
      <c r="Q9" s="47">
        <v>2.05</v>
      </c>
      <c r="R9" s="37">
        <v>1</v>
      </c>
      <c r="S9" s="37">
        <v>0</v>
      </c>
      <c r="T9" s="8">
        <f>SUM(F9:S9)</f>
        <v>18.15</v>
      </c>
    </row>
    <row r="10" spans="1:20" ht="12.75" customHeight="1">
      <c r="A10" s="61">
        <v>2018</v>
      </c>
      <c r="B10" s="66" t="s">
        <v>73</v>
      </c>
      <c r="C10" s="66"/>
      <c r="D10" s="67"/>
      <c r="E10" s="9">
        <v>21.49</v>
      </c>
      <c r="F10" s="54">
        <v>1.07</v>
      </c>
      <c r="G10" s="54">
        <v>1.57</v>
      </c>
      <c r="H10" s="54">
        <v>1.5</v>
      </c>
      <c r="I10" s="54">
        <v>1.21</v>
      </c>
      <c r="J10" s="54">
        <v>3.76</v>
      </c>
      <c r="K10" s="54"/>
      <c r="L10" s="54"/>
      <c r="M10" s="54">
        <v>1.79</v>
      </c>
      <c r="N10" s="54">
        <v>4.49</v>
      </c>
      <c r="O10" s="54">
        <v>1</v>
      </c>
      <c r="P10" s="36">
        <v>2.05</v>
      </c>
      <c r="Q10" s="36">
        <v>2.05</v>
      </c>
      <c r="R10" s="37">
        <v>1</v>
      </c>
      <c r="S10" s="37">
        <v>0</v>
      </c>
      <c r="T10" s="8">
        <f>SUM(F10:S10)</f>
        <v>21.490000000000002</v>
      </c>
    </row>
    <row r="11" spans="1:20" ht="12.75" customHeight="1">
      <c r="A11" s="61">
        <v>2018</v>
      </c>
      <c r="B11" s="66" t="s">
        <v>74</v>
      </c>
      <c r="C11" s="66"/>
      <c r="D11" s="67"/>
      <c r="E11" s="9">
        <v>17</v>
      </c>
      <c r="F11" s="54">
        <v>1.07</v>
      </c>
      <c r="G11" s="54">
        <v>1.57</v>
      </c>
      <c r="H11" s="54">
        <v>1.5</v>
      </c>
      <c r="I11" s="54">
        <v>1.21</v>
      </c>
      <c r="J11" s="54">
        <v>3.76</v>
      </c>
      <c r="K11" s="54"/>
      <c r="L11" s="54"/>
      <c r="M11" s="54">
        <v>1.79</v>
      </c>
      <c r="N11" s="54">
        <v>0</v>
      </c>
      <c r="O11" s="54">
        <v>1</v>
      </c>
      <c r="P11" s="36">
        <v>2.05</v>
      </c>
      <c r="Q11" s="36">
        <v>2.05</v>
      </c>
      <c r="R11" s="37">
        <v>1</v>
      </c>
      <c r="S11" s="37">
        <v>0</v>
      </c>
      <c r="T11" s="8">
        <f>SUM(F11:S11)</f>
        <v>17</v>
      </c>
    </row>
    <row r="12" spans="1:20" ht="15.75" customHeight="1">
      <c r="A12" s="135" t="s">
        <v>37</v>
      </c>
      <c r="B12" s="136"/>
      <c r="C12" s="136"/>
      <c r="D12" s="137"/>
      <c r="E12" s="9">
        <v>1868.2</v>
      </c>
      <c r="F12" s="138" t="s">
        <v>38</v>
      </c>
      <c r="G12" s="139"/>
      <c r="H12" s="139"/>
      <c r="I12" s="139"/>
      <c r="J12" s="139"/>
      <c r="K12" s="139"/>
      <c r="L12" s="139"/>
      <c r="M12" s="139"/>
      <c r="N12" s="139"/>
      <c r="O12" s="140"/>
      <c r="P12" s="124" t="s">
        <v>39</v>
      </c>
      <c r="Q12" s="125"/>
      <c r="R12" s="8" t="s">
        <v>40</v>
      </c>
      <c r="S12" s="8"/>
      <c r="T12" s="8"/>
    </row>
    <row r="13" spans="1:21" ht="12.75" customHeight="1">
      <c r="A13" s="149" t="s">
        <v>41</v>
      </c>
      <c r="B13" s="150"/>
      <c r="C13" s="150"/>
      <c r="D13" s="150"/>
      <c r="E13" s="151"/>
      <c r="F13" s="10">
        <f>E12*F7</f>
        <v>1998.9740000000002</v>
      </c>
      <c r="G13" s="10">
        <f>E12*G7</f>
        <v>2933.074</v>
      </c>
      <c r="H13" s="10">
        <f>E12*H8</f>
        <v>2802.3</v>
      </c>
      <c r="I13" s="10">
        <f>E12*I7</f>
        <v>2260.522</v>
      </c>
      <c r="J13" s="10">
        <f>E12*J7</f>
        <v>7024.432</v>
      </c>
      <c r="K13" s="10">
        <f>SUM(K7*2002.5)</f>
        <v>0</v>
      </c>
      <c r="L13" s="10">
        <f>SUM(L7*2002.5)</f>
        <v>0</v>
      </c>
      <c r="M13" s="10">
        <f>E12*M7</f>
        <v>3344.078</v>
      </c>
      <c r="N13" s="10">
        <f>N9*E12</f>
        <v>2148.43</v>
      </c>
      <c r="O13" s="10">
        <f>E12*O7</f>
        <v>1868.2</v>
      </c>
      <c r="P13" s="10">
        <f>E12*P7</f>
        <v>3829.81</v>
      </c>
      <c r="Q13" s="10">
        <f>E12*Q7</f>
        <v>3829.81</v>
      </c>
      <c r="R13" s="10">
        <f>E12*R7</f>
        <v>1868.2</v>
      </c>
      <c r="S13" s="10">
        <v>0</v>
      </c>
      <c r="T13" s="10">
        <f>SUM(F13:R13)</f>
        <v>33907.83</v>
      </c>
      <c r="U13" s="2"/>
    </row>
    <row r="14" spans="1:20" ht="12.75" customHeight="1">
      <c r="A14" s="161" t="s">
        <v>18</v>
      </c>
      <c r="B14" s="161"/>
      <c r="C14" s="161"/>
      <c r="D14" s="161"/>
      <c r="E14" s="162"/>
      <c r="F14" s="115" t="s">
        <v>42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/>
    </row>
    <row r="15" spans="1:20" ht="12.75" customHeight="1">
      <c r="A15" s="53" t="s">
        <v>43</v>
      </c>
      <c r="B15" s="53"/>
      <c r="C15" s="53"/>
      <c r="E15" s="11">
        <v>-35337.69800000003</v>
      </c>
      <c r="F15" s="60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4"/>
    </row>
    <row r="16" spans="1:22" ht="24">
      <c r="A16" s="48"/>
      <c r="B16" s="118" t="s">
        <v>17</v>
      </c>
      <c r="C16" s="118"/>
      <c r="D16" s="49" t="s">
        <v>18</v>
      </c>
      <c r="E16" s="51" t="s">
        <v>19</v>
      </c>
      <c r="F16" s="60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4"/>
      <c r="V16" s="55"/>
    </row>
    <row r="17" spans="1:22" ht="12.75">
      <c r="A17" s="15" t="s">
        <v>44</v>
      </c>
      <c r="B17" s="109">
        <v>37008.43</v>
      </c>
      <c r="C17" s="114"/>
      <c r="D17" s="50">
        <v>27011.579999999998</v>
      </c>
      <c r="E17" s="52"/>
      <c r="F17" s="16">
        <f>1868.2*1.07</f>
        <v>1998.9740000000002</v>
      </c>
      <c r="G17" s="16">
        <f>1868.2*1.57</f>
        <v>2933.074</v>
      </c>
      <c r="H17" s="17">
        <f>1868.2*1.5</f>
        <v>2802.3</v>
      </c>
      <c r="I17" s="16">
        <v>2400</v>
      </c>
      <c r="J17" s="16">
        <f>1868.2*3.44</f>
        <v>6426.608</v>
      </c>
      <c r="K17" s="16">
        <v>0</v>
      </c>
      <c r="L17" s="16">
        <v>0</v>
      </c>
      <c r="M17" s="16">
        <f>1868.2*1.79</f>
        <v>3344.078</v>
      </c>
      <c r="N17" s="16">
        <v>7493.19</v>
      </c>
      <c r="O17" s="16">
        <f>3450</f>
        <v>3450</v>
      </c>
      <c r="P17" s="39">
        <f>2299+1198</f>
        <v>3497</v>
      </c>
      <c r="Q17" s="39">
        <v>0</v>
      </c>
      <c r="R17" s="16">
        <f>1868.2*1</f>
        <v>1868.2</v>
      </c>
      <c r="S17" s="16">
        <v>0</v>
      </c>
      <c r="T17" s="56">
        <f aca="true" t="shared" si="0" ref="T17:T26">SUM(F17:S17)</f>
        <v>36213.424</v>
      </c>
      <c r="U17" s="55"/>
      <c r="V17" s="55"/>
    </row>
    <row r="18" spans="1:22" ht="12.75">
      <c r="A18" s="15" t="s">
        <v>45</v>
      </c>
      <c r="B18" s="109">
        <v>38780.29</v>
      </c>
      <c r="C18" s="110"/>
      <c r="D18" s="50">
        <v>44596.14</v>
      </c>
      <c r="E18" s="52"/>
      <c r="F18" s="16">
        <v>1998.9740000000002</v>
      </c>
      <c r="G18" s="16">
        <v>2933.074</v>
      </c>
      <c r="H18" s="17">
        <v>2802.3</v>
      </c>
      <c r="I18" s="16">
        <v>2400</v>
      </c>
      <c r="J18" s="16">
        <v>6426.608</v>
      </c>
      <c r="K18" s="16">
        <v>0</v>
      </c>
      <c r="L18" s="16">
        <v>0</v>
      </c>
      <c r="M18" s="16">
        <v>3344.078</v>
      </c>
      <c r="N18" s="16">
        <v>5863.05</v>
      </c>
      <c r="O18" s="16">
        <v>0</v>
      </c>
      <c r="P18" s="39">
        <v>0</v>
      </c>
      <c r="Q18" s="39">
        <v>0</v>
      </c>
      <c r="R18" s="16">
        <v>1868.2</v>
      </c>
      <c r="S18" s="16">
        <v>0</v>
      </c>
      <c r="T18" s="56">
        <f t="shared" si="0"/>
        <v>27636.284000000003</v>
      </c>
      <c r="U18" s="55"/>
      <c r="V18" s="55"/>
    </row>
    <row r="19" spans="1:20" ht="12.75">
      <c r="A19" s="15" t="s">
        <v>11</v>
      </c>
      <c r="B19" s="109">
        <v>37174.41</v>
      </c>
      <c r="C19" s="110"/>
      <c r="D19" s="50">
        <v>32187.43</v>
      </c>
      <c r="E19" s="52"/>
      <c r="F19" s="16">
        <v>1998.9740000000002</v>
      </c>
      <c r="G19" s="16">
        <v>2933.074</v>
      </c>
      <c r="H19" s="17">
        <v>2802.3</v>
      </c>
      <c r="I19" s="16">
        <v>2400</v>
      </c>
      <c r="J19" s="16">
        <v>6426.608</v>
      </c>
      <c r="K19" s="16"/>
      <c r="L19" s="16"/>
      <c r="M19" s="16">
        <v>3344.078</v>
      </c>
      <c r="N19" s="16">
        <f>18619.38+1802.85</f>
        <v>20422.23</v>
      </c>
      <c r="O19" s="16">
        <v>0</v>
      </c>
      <c r="P19" s="39">
        <f>1830+1133</f>
        <v>2963</v>
      </c>
      <c r="Q19" s="39">
        <v>38680</v>
      </c>
      <c r="R19" s="16">
        <v>1868.2</v>
      </c>
      <c r="S19" s="16">
        <v>0</v>
      </c>
      <c r="T19" s="56">
        <f t="shared" si="0"/>
        <v>83838.46399999999</v>
      </c>
    </row>
    <row r="20" spans="1:20" ht="14.25" customHeight="1">
      <c r="A20" s="15" t="s">
        <v>46</v>
      </c>
      <c r="B20" s="109">
        <v>33169.03</v>
      </c>
      <c r="C20" s="110"/>
      <c r="D20" s="50">
        <v>25160.32</v>
      </c>
      <c r="E20" s="52"/>
      <c r="F20" s="16">
        <v>1998.9740000000002</v>
      </c>
      <c r="G20" s="16">
        <v>2933.074</v>
      </c>
      <c r="H20" s="17">
        <v>2802.3</v>
      </c>
      <c r="I20" s="16">
        <v>1700</v>
      </c>
      <c r="J20" s="16">
        <v>6426.608</v>
      </c>
      <c r="K20" s="16"/>
      <c r="L20" s="16"/>
      <c r="M20" s="16">
        <v>3344.078</v>
      </c>
      <c r="N20" s="16">
        <f>2784.95+5999.4</f>
        <v>8784.349999999999</v>
      </c>
      <c r="O20" s="16">
        <v>0</v>
      </c>
      <c r="P20" s="39">
        <v>0</v>
      </c>
      <c r="Q20" s="39">
        <v>0</v>
      </c>
      <c r="R20" s="16">
        <v>1868.2</v>
      </c>
      <c r="S20" s="16">
        <v>0</v>
      </c>
      <c r="T20" s="56">
        <f t="shared" si="0"/>
        <v>29857.584000000003</v>
      </c>
    </row>
    <row r="21" spans="1:20" ht="12.75" customHeight="1">
      <c r="A21" s="15" t="s">
        <v>13</v>
      </c>
      <c r="B21" s="109">
        <v>40053.86</v>
      </c>
      <c r="C21" s="110"/>
      <c r="D21" s="50">
        <v>27273.94</v>
      </c>
      <c r="E21" s="52"/>
      <c r="F21" s="16">
        <v>1998.9740000000002</v>
      </c>
      <c r="G21" s="16">
        <v>2933.074</v>
      </c>
      <c r="H21" s="17">
        <v>2802.3</v>
      </c>
      <c r="I21" s="16">
        <v>1000</v>
      </c>
      <c r="J21" s="16">
        <v>6426.608</v>
      </c>
      <c r="K21" s="16"/>
      <c r="L21" s="16"/>
      <c r="M21" s="16">
        <v>3344.078</v>
      </c>
      <c r="N21" s="16">
        <f>3660.22+4563.18</f>
        <v>8223.4</v>
      </c>
      <c r="O21" s="16">
        <v>2981</v>
      </c>
      <c r="P21" s="39">
        <v>0</v>
      </c>
      <c r="Q21" s="39">
        <v>0</v>
      </c>
      <c r="R21" s="16">
        <v>1868.2</v>
      </c>
      <c r="S21" s="16">
        <v>0</v>
      </c>
      <c r="T21" s="56">
        <f t="shared" si="0"/>
        <v>31577.634000000002</v>
      </c>
    </row>
    <row r="22" spans="1:20" ht="12.75">
      <c r="A22" s="15" t="s">
        <v>14</v>
      </c>
      <c r="B22" s="109">
        <v>39979.48</v>
      </c>
      <c r="C22" s="110"/>
      <c r="D22" s="50">
        <v>32695.159999999996</v>
      </c>
      <c r="E22" s="52"/>
      <c r="F22" s="16">
        <v>1998.9740000000002</v>
      </c>
      <c r="G22" s="16">
        <v>3881</v>
      </c>
      <c r="H22" s="17">
        <v>2802.3</v>
      </c>
      <c r="I22" s="16">
        <v>1000</v>
      </c>
      <c r="J22" s="16">
        <v>3996</v>
      </c>
      <c r="K22" s="16"/>
      <c r="L22" s="16"/>
      <c r="M22" s="16">
        <v>3344.078</v>
      </c>
      <c r="N22" s="16">
        <f>3501.08+4893.45</f>
        <v>8394.529999999999</v>
      </c>
      <c r="O22" s="16">
        <f>1300+2600+1515</f>
        <v>5415</v>
      </c>
      <c r="P22" s="39">
        <v>10939</v>
      </c>
      <c r="Q22" s="39">
        <v>0</v>
      </c>
      <c r="R22" s="16">
        <v>1868.2</v>
      </c>
      <c r="S22" s="16">
        <v>0</v>
      </c>
      <c r="T22" s="56">
        <f t="shared" si="0"/>
        <v>43639.081999999995</v>
      </c>
    </row>
    <row r="23" spans="1:20" ht="12.75">
      <c r="A23" s="15" t="s">
        <v>3</v>
      </c>
      <c r="B23" s="109">
        <v>38563.83</v>
      </c>
      <c r="C23" s="110"/>
      <c r="D23" s="50">
        <v>48856.75</v>
      </c>
      <c r="E23" s="52"/>
      <c r="F23" s="16">
        <v>1998.9740000000002</v>
      </c>
      <c r="G23" s="16">
        <v>4829</v>
      </c>
      <c r="H23" s="17">
        <v>2802.3</v>
      </c>
      <c r="I23" s="16">
        <v>1000</v>
      </c>
      <c r="J23" s="16">
        <v>3996</v>
      </c>
      <c r="K23" s="16"/>
      <c r="L23" s="16"/>
      <c r="M23" s="16">
        <v>3344.078</v>
      </c>
      <c r="N23" s="16">
        <f>81.67</f>
        <v>81.67</v>
      </c>
      <c r="O23" s="16">
        <v>1000</v>
      </c>
      <c r="P23" s="39">
        <v>9373</v>
      </c>
      <c r="Q23" s="39">
        <v>14828</v>
      </c>
      <c r="R23" s="16">
        <v>1868.2</v>
      </c>
      <c r="S23" s="16">
        <v>0</v>
      </c>
      <c r="T23" s="56">
        <f t="shared" si="0"/>
        <v>45121.221999999994</v>
      </c>
    </row>
    <row r="24" spans="1:20" ht="12.75">
      <c r="A24" s="15" t="s">
        <v>4</v>
      </c>
      <c r="B24" s="109">
        <v>30578.28</v>
      </c>
      <c r="C24" s="110"/>
      <c r="D24" s="50">
        <v>33357.19</v>
      </c>
      <c r="E24" s="52"/>
      <c r="F24" s="16">
        <v>1998.9740000000002</v>
      </c>
      <c r="G24" s="16">
        <v>4829</v>
      </c>
      <c r="H24" s="17">
        <v>2802.3</v>
      </c>
      <c r="I24" s="16">
        <v>1000</v>
      </c>
      <c r="J24" s="16">
        <v>3996</v>
      </c>
      <c r="K24" s="16"/>
      <c r="L24" s="16"/>
      <c r="M24" s="16">
        <v>3344.078</v>
      </c>
      <c r="N24" s="16">
        <v>0</v>
      </c>
      <c r="O24" s="16">
        <v>5000</v>
      </c>
      <c r="P24" s="39">
        <v>0</v>
      </c>
      <c r="Q24" s="39">
        <v>0</v>
      </c>
      <c r="R24" s="16">
        <v>1868.2</v>
      </c>
      <c r="S24" s="16">
        <v>0</v>
      </c>
      <c r="T24" s="56">
        <f t="shared" si="0"/>
        <v>24838.552000000003</v>
      </c>
    </row>
    <row r="25" spans="1:20" ht="12.75">
      <c r="A25" s="15" t="s">
        <v>47</v>
      </c>
      <c r="B25" s="109">
        <v>30506.5</v>
      </c>
      <c r="C25" s="110"/>
      <c r="D25" s="50">
        <v>28465.36</v>
      </c>
      <c r="E25" s="52"/>
      <c r="F25" s="16">
        <v>1998.9740000000002</v>
      </c>
      <c r="G25" s="16">
        <v>4829</v>
      </c>
      <c r="H25" s="17">
        <v>2802.3</v>
      </c>
      <c r="I25" s="16">
        <v>1000</v>
      </c>
      <c r="J25" s="16">
        <v>3996</v>
      </c>
      <c r="K25" s="16"/>
      <c r="L25" s="16"/>
      <c r="M25" s="16">
        <v>3344.078</v>
      </c>
      <c r="N25" s="16">
        <f>5063.54+581.76</f>
        <v>5645.3</v>
      </c>
      <c r="O25" s="16">
        <v>1045</v>
      </c>
      <c r="P25" s="39">
        <v>0</v>
      </c>
      <c r="Q25" s="39">
        <v>0</v>
      </c>
      <c r="R25" s="16">
        <v>1868.2</v>
      </c>
      <c r="S25" s="16">
        <v>0</v>
      </c>
      <c r="T25" s="56">
        <f t="shared" si="0"/>
        <v>26528.852000000003</v>
      </c>
    </row>
    <row r="26" spans="1:20" ht="12.75">
      <c r="A26" s="15" t="s">
        <v>48</v>
      </c>
      <c r="B26" s="109">
        <v>35925.88</v>
      </c>
      <c r="C26" s="110"/>
      <c r="D26" s="50">
        <v>23829.79</v>
      </c>
      <c r="E26" s="52"/>
      <c r="F26" s="16">
        <v>1998.9740000000002</v>
      </c>
      <c r="G26" s="16">
        <v>4829</v>
      </c>
      <c r="H26" s="17">
        <v>2802.3</v>
      </c>
      <c r="I26" s="16">
        <v>1000</v>
      </c>
      <c r="J26" s="16">
        <v>3996</v>
      </c>
      <c r="K26" s="16"/>
      <c r="L26" s="16"/>
      <c r="M26" s="16">
        <v>3344.078</v>
      </c>
      <c r="N26" s="16">
        <f>1470.06+4323.81</f>
        <v>5793.870000000001</v>
      </c>
      <c r="O26" s="16">
        <v>1500</v>
      </c>
      <c r="P26" s="39">
        <v>733</v>
      </c>
      <c r="Q26" s="39">
        <v>0</v>
      </c>
      <c r="R26" s="16">
        <v>1868.2</v>
      </c>
      <c r="S26" s="16">
        <v>0</v>
      </c>
      <c r="T26" s="56">
        <f t="shared" si="0"/>
        <v>27865.422000000002</v>
      </c>
    </row>
    <row r="27" spans="1:20" ht="12.75">
      <c r="A27" s="15" t="s">
        <v>49</v>
      </c>
      <c r="B27" s="109"/>
      <c r="C27" s="110"/>
      <c r="D27" s="50"/>
      <c r="E27" s="52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39"/>
      <c r="Q27" s="39"/>
      <c r="R27" s="16"/>
      <c r="S27" s="16"/>
      <c r="T27" s="56"/>
    </row>
    <row r="28" spans="1:20" ht="12.75">
      <c r="A28" s="15" t="s">
        <v>50</v>
      </c>
      <c r="B28" s="109"/>
      <c r="C28" s="110"/>
      <c r="D28" s="50"/>
      <c r="E28" s="52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39"/>
      <c r="Q28" s="39"/>
      <c r="R28" s="16"/>
      <c r="S28" s="16"/>
      <c r="T28" s="56"/>
    </row>
    <row r="29" spans="1:20" ht="36">
      <c r="A29" s="19" t="s">
        <v>51</v>
      </c>
      <c r="B29" s="109">
        <v>0</v>
      </c>
      <c r="C29" s="110"/>
      <c r="D29" s="50">
        <f>900+900+900</f>
        <v>2700</v>
      </c>
      <c r="E29" s="3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9"/>
      <c r="Q29" s="39"/>
      <c r="R29" s="16"/>
      <c r="S29" s="16"/>
      <c r="T29" s="18"/>
    </row>
    <row r="30" spans="1:20" ht="36">
      <c r="A30" s="19" t="s">
        <v>9</v>
      </c>
      <c r="B30" s="109">
        <v>0</v>
      </c>
      <c r="C30" s="110"/>
      <c r="D30" s="50">
        <v>2514.24</v>
      </c>
      <c r="E30" s="3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9"/>
      <c r="Q30" s="39"/>
      <c r="R30" s="16"/>
      <c r="S30" s="16"/>
      <c r="T30" s="18"/>
    </row>
    <row r="31" spans="1:20" ht="12.75">
      <c r="A31" s="20" t="s">
        <v>2</v>
      </c>
      <c r="B31" s="111">
        <f>SUM(B17:B30)</f>
        <v>361739.99</v>
      </c>
      <c r="C31" s="112"/>
      <c r="D31" s="38">
        <f>SUM(D17:D30)</f>
        <v>328647.89999999997</v>
      </c>
      <c r="E31" s="21"/>
      <c r="F31" s="21">
        <f>SUM(F17:F30)</f>
        <v>19989.740000000005</v>
      </c>
      <c r="G31" s="21">
        <f>SUM(G17:G30)</f>
        <v>37862.37</v>
      </c>
      <c r="H31" s="21">
        <f>SUM(H17:H30)</f>
        <v>28022.999999999996</v>
      </c>
      <c r="I31" s="21">
        <f>SUM(I17:I30)</f>
        <v>14900</v>
      </c>
      <c r="J31" s="21">
        <f>SUM(J17:J30)</f>
        <v>52113.04</v>
      </c>
      <c r="K31" s="21"/>
      <c r="L31" s="21"/>
      <c r="M31" s="21">
        <f aca="true" t="shared" si="1" ref="M31:T31">SUM(M17:M30)</f>
        <v>33440.780000000006</v>
      </c>
      <c r="N31" s="21">
        <f t="shared" si="1"/>
        <v>70701.59</v>
      </c>
      <c r="O31" s="21">
        <f t="shared" si="1"/>
        <v>20391</v>
      </c>
      <c r="P31" s="38">
        <f t="shared" si="1"/>
        <v>27505</v>
      </c>
      <c r="Q31" s="38">
        <f t="shared" si="1"/>
        <v>53508</v>
      </c>
      <c r="R31" s="21">
        <f t="shared" si="1"/>
        <v>18682.000000000004</v>
      </c>
      <c r="S31" s="21">
        <f t="shared" si="1"/>
        <v>0</v>
      </c>
      <c r="T31" s="57">
        <f t="shared" si="1"/>
        <v>377116.52</v>
      </c>
    </row>
    <row r="32" spans="1:20" ht="12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 t="s">
        <v>70</v>
      </c>
      <c r="R32" s="113">
        <f>E15+D31-T31</f>
        <v>-83806.31800000009</v>
      </c>
      <c r="S32" s="113"/>
      <c r="T32" s="113"/>
    </row>
    <row r="33" spans="1:20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3"/>
      <c r="R33" s="58"/>
      <c r="S33" s="58"/>
      <c r="T33" s="58"/>
    </row>
    <row r="34" spans="1:20" ht="12.75">
      <c r="A34" s="30"/>
      <c r="B34" s="31"/>
      <c r="C34" s="31"/>
      <c r="D34" s="31" t="s">
        <v>15</v>
      </c>
      <c r="E34" s="31">
        <v>3450</v>
      </c>
      <c r="F34" s="31" t="s">
        <v>78</v>
      </c>
      <c r="G34" s="31"/>
      <c r="H34" s="31"/>
      <c r="I34" s="31"/>
      <c r="J34" s="31"/>
      <c r="K34" s="31"/>
      <c r="L34" s="31"/>
      <c r="M34" s="62" t="s">
        <v>15</v>
      </c>
      <c r="N34" s="62">
        <v>7493.19</v>
      </c>
      <c r="O34" s="62" t="s">
        <v>79</v>
      </c>
      <c r="P34" s="62"/>
      <c r="Q34" s="62"/>
      <c r="R34" s="62"/>
      <c r="S34" s="58"/>
      <c r="T34" s="58"/>
    </row>
    <row r="35" spans="1:20" ht="12.75">
      <c r="A35" s="30"/>
      <c r="B35" s="31"/>
      <c r="C35" s="40"/>
      <c r="D35" s="31" t="s">
        <v>13</v>
      </c>
      <c r="E35" s="31">
        <v>2981</v>
      </c>
      <c r="F35" s="31" t="s">
        <v>71</v>
      </c>
      <c r="G35" s="31"/>
      <c r="H35" s="31"/>
      <c r="I35" s="31"/>
      <c r="J35" s="31"/>
      <c r="K35" s="31"/>
      <c r="L35" s="31"/>
      <c r="M35" s="62" t="s">
        <v>10</v>
      </c>
      <c r="N35" s="62">
        <v>5863.05</v>
      </c>
      <c r="O35" s="62" t="s">
        <v>79</v>
      </c>
      <c r="P35" s="62"/>
      <c r="Q35" s="62"/>
      <c r="R35" s="62"/>
      <c r="S35" s="31"/>
      <c r="T35" s="32"/>
    </row>
    <row r="36" spans="1:20" ht="12.75">
      <c r="A36" s="30"/>
      <c r="B36" s="31"/>
      <c r="C36" s="40"/>
      <c r="D36" s="31" t="s">
        <v>14</v>
      </c>
      <c r="E36" s="31">
        <v>3900</v>
      </c>
      <c r="F36" s="31" t="s">
        <v>80</v>
      </c>
      <c r="G36" s="31"/>
      <c r="H36" s="31"/>
      <c r="I36" s="31"/>
      <c r="J36" s="31"/>
      <c r="K36" s="31"/>
      <c r="L36" s="31"/>
      <c r="M36" s="62" t="s">
        <v>11</v>
      </c>
      <c r="N36" s="62">
        <v>1802.85</v>
      </c>
      <c r="O36" s="62" t="s">
        <v>79</v>
      </c>
      <c r="P36" s="63">
        <v>18619.38</v>
      </c>
      <c r="Q36" s="63"/>
      <c r="R36" s="62" t="s">
        <v>16</v>
      </c>
      <c r="S36" s="31"/>
      <c r="T36" s="32"/>
    </row>
    <row r="37" spans="1:20" ht="12.75">
      <c r="A37" s="30"/>
      <c r="B37" s="31"/>
      <c r="C37" s="40"/>
      <c r="D37" s="31"/>
      <c r="E37" s="31">
        <v>1515</v>
      </c>
      <c r="F37" s="31" t="s">
        <v>81</v>
      </c>
      <c r="G37" s="31"/>
      <c r="H37" s="31"/>
      <c r="I37" s="31"/>
      <c r="J37" s="31"/>
      <c r="K37" s="31"/>
      <c r="L37" s="31"/>
      <c r="M37" s="62" t="s">
        <v>12</v>
      </c>
      <c r="N37" s="62">
        <v>5999.4</v>
      </c>
      <c r="O37" s="62" t="s">
        <v>79</v>
      </c>
      <c r="P37" s="63">
        <v>2784.95</v>
      </c>
      <c r="Q37" s="63"/>
      <c r="R37" s="62" t="s">
        <v>16</v>
      </c>
      <c r="S37" s="31"/>
      <c r="T37" s="32"/>
    </row>
    <row r="38" spans="1:20" ht="12.75">
      <c r="A38" s="30"/>
      <c r="B38" s="31"/>
      <c r="C38" s="40"/>
      <c r="D38" s="31" t="s">
        <v>3</v>
      </c>
      <c r="E38" s="31">
        <v>1000</v>
      </c>
      <c r="F38" s="31" t="s">
        <v>82</v>
      </c>
      <c r="G38" s="31"/>
      <c r="H38" s="31"/>
      <c r="I38" s="31"/>
      <c r="J38" s="31"/>
      <c r="K38" s="31"/>
      <c r="L38" s="31"/>
      <c r="M38" s="62" t="s">
        <v>13</v>
      </c>
      <c r="N38" s="62">
        <v>4563.18</v>
      </c>
      <c r="O38" s="62" t="s">
        <v>79</v>
      </c>
      <c r="P38" s="63">
        <v>3660.22</v>
      </c>
      <c r="Q38" s="63"/>
      <c r="R38" s="62" t="s">
        <v>16</v>
      </c>
      <c r="S38" s="31"/>
      <c r="T38" s="32"/>
    </row>
    <row r="39" spans="1:20" ht="12.75">
      <c r="A39" s="30"/>
      <c r="B39" s="31"/>
      <c r="C39" s="40"/>
      <c r="D39" s="31" t="s">
        <v>4</v>
      </c>
      <c r="E39" s="31">
        <v>5000</v>
      </c>
      <c r="F39" s="31" t="s">
        <v>83</v>
      </c>
      <c r="G39" s="31"/>
      <c r="H39" s="31"/>
      <c r="I39" s="31"/>
      <c r="J39" s="31"/>
      <c r="K39" s="31"/>
      <c r="L39" s="31"/>
      <c r="M39" s="62" t="s">
        <v>14</v>
      </c>
      <c r="N39" s="62">
        <v>4893.45</v>
      </c>
      <c r="O39" s="62" t="s">
        <v>79</v>
      </c>
      <c r="P39" s="63">
        <v>3501.08</v>
      </c>
      <c r="Q39" s="63"/>
      <c r="R39" s="62" t="s">
        <v>16</v>
      </c>
      <c r="S39" s="31"/>
      <c r="T39" s="32"/>
    </row>
    <row r="40" spans="1:20" ht="12.75">
      <c r="A40" s="30"/>
      <c r="B40" s="31"/>
      <c r="C40" s="40"/>
      <c r="D40" s="31" t="s">
        <v>7</v>
      </c>
      <c r="E40" s="31">
        <v>1045</v>
      </c>
      <c r="F40" s="31" t="s">
        <v>84</v>
      </c>
      <c r="G40" s="31"/>
      <c r="H40" s="31"/>
      <c r="I40" s="31"/>
      <c r="J40" s="31"/>
      <c r="K40" s="31"/>
      <c r="L40" s="31"/>
      <c r="M40" s="62" t="s">
        <v>3</v>
      </c>
      <c r="N40" s="62">
        <v>0</v>
      </c>
      <c r="O40" s="62" t="s">
        <v>79</v>
      </c>
      <c r="P40" s="63">
        <v>81.67</v>
      </c>
      <c r="Q40" s="63"/>
      <c r="R40" s="62" t="s">
        <v>16</v>
      </c>
      <c r="S40" s="31"/>
      <c r="T40" s="32"/>
    </row>
    <row r="41" spans="1:20" ht="12.75">
      <c r="A41" s="30"/>
      <c r="B41" s="31"/>
      <c r="C41" s="40"/>
      <c r="D41" s="31" t="s">
        <v>8</v>
      </c>
      <c r="E41" s="31">
        <v>1500</v>
      </c>
      <c r="F41" s="31" t="s">
        <v>85</v>
      </c>
      <c r="G41" s="31"/>
      <c r="H41" s="31"/>
      <c r="I41" s="31"/>
      <c r="J41" s="31"/>
      <c r="K41" s="31"/>
      <c r="L41" s="31"/>
      <c r="M41" s="62" t="s">
        <v>4</v>
      </c>
      <c r="N41" s="62">
        <v>0</v>
      </c>
      <c r="O41" s="62" t="s">
        <v>79</v>
      </c>
      <c r="P41" s="63">
        <v>0</v>
      </c>
      <c r="Q41" s="63"/>
      <c r="R41" s="62" t="s">
        <v>16</v>
      </c>
      <c r="S41" s="31"/>
      <c r="T41" s="32"/>
    </row>
    <row r="42" spans="3:20" ht="12.75">
      <c r="C42" s="41"/>
      <c r="M42" s="62" t="s">
        <v>7</v>
      </c>
      <c r="N42" s="62">
        <v>581.76</v>
      </c>
      <c r="O42" s="62" t="s">
        <v>79</v>
      </c>
      <c r="P42" s="63">
        <v>5063.54</v>
      </c>
      <c r="Q42" s="63"/>
      <c r="R42" s="62" t="s">
        <v>16</v>
      </c>
      <c r="S42" s="31"/>
      <c r="T42" s="31"/>
    </row>
    <row r="43" spans="3:20" ht="12.75">
      <c r="C43" s="41"/>
      <c r="M43" s="62" t="s">
        <v>8</v>
      </c>
      <c r="N43" s="62">
        <v>4323.81</v>
      </c>
      <c r="O43" s="62" t="s">
        <v>79</v>
      </c>
      <c r="P43" s="63">
        <v>1470.06</v>
      </c>
      <c r="Q43" s="63"/>
      <c r="R43" s="62" t="s">
        <v>16</v>
      </c>
      <c r="S43" s="31"/>
      <c r="T43" s="31"/>
    </row>
    <row r="44" spans="1:20" ht="15">
      <c r="A44" s="90" t="s">
        <v>52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1:20" ht="12.75">
      <c r="A45" s="91" t="s">
        <v>53</v>
      </c>
      <c r="B45" s="92"/>
      <c r="C45" s="95" t="s">
        <v>5</v>
      </c>
      <c r="D45" s="96"/>
      <c r="E45" s="96"/>
      <c r="F45" s="96"/>
      <c r="G45" s="96"/>
      <c r="H45" s="96"/>
      <c r="I45" s="96"/>
      <c r="J45" s="96"/>
      <c r="K45" s="97"/>
      <c r="L45" s="101" t="s">
        <v>54</v>
      </c>
      <c r="M45" s="102"/>
      <c r="N45" s="103"/>
      <c r="O45" s="107" t="s">
        <v>55</v>
      </c>
      <c r="P45" s="107"/>
      <c r="Q45" s="91" t="s">
        <v>56</v>
      </c>
      <c r="R45" s="92"/>
      <c r="S45" s="43"/>
      <c r="T45" s="107" t="s">
        <v>57</v>
      </c>
    </row>
    <row r="46" spans="1:20" ht="12.75">
      <c r="A46" s="93"/>
      <c r="B46" s="94"/>
      <c r="C46" s="98"/>
      <c r="D46" s="99"/>
      <c r="E46" s="99"/>
      <c r="F46" s="99"/>
      <c r="G46" s="99"/>
      <c r="H46" s="99"/>
      <c r="I46" s="99"/>
      <c r="J46" s="99"/>
      <c r="K46" s="100"/>
      <c r="L46" s="104"/>
      <c r="M46" s="105"/>
      <c r="N46" s="106"/>
      <c r="O46" s="108"/>
      <c r="P46" s="108"/>
      <c r="Q46" s="93"/>
      <c r="R46" s="94"/>
      <c r="S46" s="44"/>
      <c r="T46" s="108"/>
    </row>
    <row r="47" spans="1:20" ht="12.75">
      <c r="A47" s="80"/>
      <c r="B47" s="81"/>
      <c r="C47" s="82" t="s">
        <v>58</v>
      </c>
      <c r="D47" s="83"/>
      <c r="E47" s="83"/>
      <c r="F47" s="83"/>
      <c r="G47" s="83"/>
      <c r="H47" s="83"/>
      <c r="I47" s="83"/>
      <c r="J47" s="83"/>
      <c r="K47" s="84"/>
      <c r="L47" s="85"/>
      <c r="M47" s="86"/>
      <c r="N47" s="87"/>
      <c r="O47" s="22"/>
      <c r="P47" s="22"/>
      <c r="Q47" s="88"/>
      <c r="R47" s="89"/>
      <c r="S47" s="59"/>
      <c r="T47" s="22"/>
    </row>
    <row r="48" spans="1:20" ht="12.75">
      <c r="A48" s="80"/>
      <c r="B48" s="81"/>
      <c r="C48" s="82" t="s">
        <v>59</v>
      </c>
      <c r="D48" s="83"/>
      <c r="E48" s="83"/>
      <c r="F48" s="83"/>
      <c r="G48" s="83"/>
      <c r="H48" s="83"/>
      <c r="I48" s="83"/>
      <c r="J48" s="83"/>
      <c r="K48" s="84"/>
      <c r="L48" s="77" t="s">
        <v>60</v>
      </c>
      <c r="M48" s="78"/>
      <c r="N48" s="79"/>
      <c r="O48" s="23">
        <v>0.05</v>
      </c>
      <c r="P48" s="24"/>
      <c r="Q48" s="64">
        <f>SUM(O48*2002.5*12)</f>
        <v>1201.5</v>
      </c>
      <c r="R48" s="65"/>
      <c r="S48" s="42"/>
      <c r="T48" s="23"/>
    </row>
    <row r="49" spans="1:20" ht="12.75">
      <c r="A49" s="80"/>
      <c r="B49" s="81"/>
      <c r="C49" s="82" t="s">
        <v>61</v>
      </c>
      <c r="D49" s="83"/>
      <c r="E49" s="83"/>
      <c r="F49" s="83"/>
      <c r="G49" s="83"/>
      <c r="H49" s="83"/>
      <c r="I49" s="83"/>
      <c r="J49" s="83"/>
      <c r="K49" s="84"/>
      <c r="L49" s="77" t="s">
        <v>60</v>
      </c>
      <c r="M49" s="78"/>
      <c r="N49" s="79"/>
      <c r="O49" s="23">
        <v>0.05</v>
      </c>
      <c r="P49" s="24"/>
      <c r="Q49" s="64">
        <f aca="true" t="shared" si="2" ref="Q49:Q54">SUM(O49*2002.5*12)</f>
        <v>1201.5</v>
      </c>
      <c r="R49" s="65"/>
      <c r="S49" s="42"/>
      <c r="T49" s="23"/>
    </row>
    <row r="50" spans="1:20" ht="12.75">
      <c r="A50" s="80"/>
      <c r="B50" s="81"/>
      <c r="C50" s="82" t="s">
        <v>62</v>
      </c>
      <c r="D50" s="83"/>
      <c r="E50" s="83"/>
      <c r="F50" s="83"/>
      <c r="G50" s="83"/>
      <c r="H50" s="83"/>
      <c r="I50" s="83"/>
      <c r="J50" s="83"/>
      <c r="K50" s="84"/>
      <c r="L50" s="77" t="s">
        <v>63</v>
      </c>
      <c r="M50" s="78"/>
      <c r="N50" s="79"/>
      <c r="O50" s="23">
        <v>0.15</v>
      </c>
      <c r="P50" s="24"/>
      <c r="Q50" s="64">
        <f t="shared" si="2"/>
        <v>3604.5</v>
      </c>
      <c r="R50" s="65"/>
      <c r="S50" s="42"/>
      <c r="T50" s="23"/>
    </row>
    <row r="51" spans="1:20" ht="12.75">
      <c r="A51" s="64"/>
      <c r="B51" s="65"/>
      <c r="C51" s="74" t="s">
        <v>64</v>
      </c>
      <c r="D51" s="75"/>
      <c r="E51" s="75"/>
      <c r="F51" s="75"/>
      <c r="G51" s="75"/>
      <c r="H51" s="75"/>
      <c r="I51" s="75"/>
      <c r="J51" s="75"/>
      <c r="K51" s="76"/>
      <c r="L51" s="77" t="s">
        <v>60</v>
      </c>
      <c r="M51" s="78"/>
      <c r="N51" s="79"/>
      <c r="O51" s="1">
        <v>0.15</v>
      </c>
      <c r="P51" s="1"/>
      <c r="Q51" s="64">
        <f t="shared" si="2"/>
        <v>3604.5</v>
      </c>
      <c r="R51" s="65"/>
      <c r="S51" s="42"/>
      <c r="T51" s="1"/>
    </row>
    <row r="52" spans="1:20" ht="12.75">
      <c r="A52" s="64"/>
      <c r="B52" s="65"/>
      <c r="C52" s="68" t="s">
        <v>65</v>
      </c>
      <c r="D52" s="69"/>
      <c r="E52" s="69"/>
      <c r="F52" s="69"/>
      <c r="G52" s="69"/>
      <c r="H52" s="69"/>
      <c r="I52" s="69"/>
      <c r="J52" s="69"/>
      <c r="K52" s="70"/>
      <c r="L52" s="71" t="s">
        <v>66</v>
      </c>
      <c r="M52" s="72"/>
      <c r="N52" s="73"/>
      <c r="O52" s="1">
        <v>0.25</v>
      </c>
      <c r="P52" s="1"/>
      <c r="Q52" s="64">
        <f t="shared" si="2"/>
        <v>6007.5</v>
      </c>
      <c r="R52" s="65"/>
      <c r="S52" s="42"/>
      <c r="T52" s="1"/>
    </row>
    <row r="53" spans="1:20" ht="12.75">
      <c r="A53" s="64"/>
      <c r="B53" s="65"/>
      <c r="C53" s="68" t="s">
        <v>67</v>
      </c>
      <c r="D53" s="69"/>
      <c r="E53" s="69"/>
      <c r="F53" s="69"/>
      <c r="G53" s="69"/>
      <c r="H53" s="69"/>
      <c r="I53" s="69"/>
      <c r="J53" s="69"/>
      <c r="K53" s="70"/>
      <c r="L53" s="71" t="s">
        <v>66</v>
      </c>
      <c r="M53" s="72"/>
      <c r="N53" s="73"/>
      <c r="O53" s="1">
        <v>0.1</v>
      </c>
      <c r="P53" s="25"/>
      <c r="Q53" s="64">
        <f t="shared" si="2"/>
        <v>2403</v>
      </c>
      <c r="R53" s="65"/>
      <c r="S53" s="42"/>
      <c r="T53" s="1"/>
    </row>
    <row r="54" spans="1:20" ht="12.75">
      <c r="A54" s="64"/>
      <c r="B54" s="65"/>
      <c r="C54" s="74" t="s">
        <v>68</v>
      </c>
      <c r="D54" s="75"/>
      <c r="E54" s="75"/>
      <c r="F54" s="75"/>
      <c r="G54" s="75"/>
      <c r="H54" s="75"/>
      <c r="I54" s="75"/>
      <c r="J54" s="75"/>
      <c r="K54" s="76"/>
      <c r="L54" s="71" t="s">
        <v>66</v>
      </c>
      <c r="M54" s="72"/>
      <c r="N54" s="73"/>
      <c r="O54" s="1">
        <v>0.25</v>
      </c>
      <c r="P54" s="1"/>
      <c r="Q54" s="64">
        <f t="shared" si="2"/>
        <v>6007.5</v>
      </c>
      <c r="R54" s="65"/>
      <c r="S54" s="42"/>
      <c r="T54" s="1"/>
    </row>
    <row r="55" spans="5:20" ht="12.75">
      <c r="E55" s="26" t="s">
        <v>69</v>
      </c>
      <c r="F55" s="27"/>
      <c r="G55" s="27"/>
      <c r="H55" s="27"/>
      <c r="I55" s="27"/>
      <c r="J55" s="27"/>
      <c r="K55" s="27"/>
      <c r="L55" s="27"/>
      <c r="M55" s="27"/>
      <c r="N55" s="27"/>
      <c r="O55" s="28">
        <f>SUM(O48:O54)</f>
        <v>1</v>
      </c>
      <c r="P55" s="29"/>
      <c r="Q55" s="64">
        <f>SUM(Q48:Q54)</f>
        <v>24030</v>
      </c>
      <c r="R55" s="65"/>
      <c r="S55" s="42"/>
      <c r="T55" s="1"/>
    </row>
  </sheetData>
  <sheetProtection/>
  <mergeCells count="99">
    <mergeCell ref="P43:Q43"/>
    <mergeCell ref="B23:C23"/>
    <mergeCell ref="F4:O4"/>
    <mergeCell ref="P4:Q5"/>
    <mergeCell ref="E5:E6"/>
    <mergeCell ref="F5:F6"/>
    <mergeCell ref="N5:O5"/>
    <mergeCell ref="B8:D8"/>
    <mergeCell ref="B9:D9"/>
    <mergeCell ref="A14:E14"/>
    <mergeCell ref="P39:Q39"/>
    <mergeCell ref="P38:Q38"/>
    <mergeCell ref="P36:Q36"/>
    <mergeCell ref="L5:L6"/>
    <mergeCell ref="M5:M6"/>
    <mergeCell ref="A13:E13"/>
    <mergeCell ref="I5:I6"/>
    <mergeCell ref="J5:J6"/>
    <mergeCell ref="K5:K6"/>
    <mergeCell ref="G5:G6"/>
    <mergeCell ref="A1:T1"/>
    <mergeCell ref="A2:T2"/>
    <mergeCell ref="A3:E3"/>
    <mergeCell ref="F3:R3"/>
    <mergeCell ref="B4:E4"/>
    <mergeCell ref="A12:D12"/>
    <mergeCell ref="F12:O12"/>
    <mergeCell ref="R4:R6"/>
    <mergeCell ref="S4:S6"/>
    <mergeCell ref="H5:H6"/>
    <mergeCell ref="F14:T14"/>
    <mergeCell ref="B16:C16"/>
    <mergeCell ref="T4:T6"/>
    <mergeCell ref="B5:B6"/>
    <mergeCell ref="C5:C6"/>
    <mergeCell ref="D5:D6"/>
    <mergeCell ref="P12:Q12"/>
    <mergeCell ref="B11:D11"/>
    <mergeCell ref="B17:C17"/>
    <mergeCell ref="B18:C18"/>
    <mergeCell ref="B19:C19"/>
    <mergeCell ref="B20:C20"/>
    <mergeCell ref="B21:C21"/>
    <mergeCell ref="B22:C22"/>
    <mergeCell ref="P42:Q42"/>
    <mergeCell ref="B24:C24"/>
    <mergeCell ref="B31:C31"/>
    <mergeCell ref="R32:T32"/>
    <mergeCell ref="B25:C25"/>
    <mergeCell ref="B26:C26"/>
    <mergeCell ref="B27:C27"/>
    <mergeCell ref="B28:C28"/>
    <mergeCell ref="B29:C29"/>
    <mergeCell ref="B30:C30"/>
    <mergeCell ref="A44:T44"/>
    <mergeCell ref="A45:B46"/>
    <mergeCell ref="C45:K46"/>
    <mergeCell ref="L45:N46"/>
    <mergeCell ref="O45:O46"/>
    <mergeCell ref="P45:P46"/>
    <mergeCell ref="Q45:R46"/>
    <mergeCell ref="T45:T46"/>
    <mergeCell ref="A47:B47"/>
    <mergeCell ref="C47:K47"/>
    <mergeCell ref="L47:N47"/>
    <mergeCell ref="Q47:R47"/>
    <mergeCell ref="A48:B48"/>
    <mergeCell ref="C48:K48"/>
    <mergeCell ref="L48:N48"/>
    <mergeCell ref="Q48:R48"/>
    <mergeCell ref="Q52:R52"/>
    <mergeCell ref="A49:B49"/>
    <mergeCell ref="C49:K49"/>
    <mergeCell ref="L49:N49"/>
    <mergeCell ref="Q49:R49"/>
    <mergeCell ref="A50:B50"/>
    <mergeCell ref="C50:K50"/>
    <mergeCell ref="L50:N50"/>
    <mergeCell ref="Q50:R50"/>
    <mergeCell ref="C54:K54"/>
    <mergeCell ref="L54:N54"/>
    <mergeCell ref="Q54:R54"/>
    <mergeCell ref="A51:B51"/>
    <mergeCell ref="C51:K51"/>
    <mergeCell ref="L51:N51"/>
    <mergeCell ref="Q51:R51"/>
    <mergeCell ref="A52:B52"/>
    <mergeCell ref="C52:K52"/>
    <mergeCell ref="L52:N52"/>
    <mergeCell ref="P41:Q41"/>
    <mergeCell ref="P40:Q40"/>
    <mergeCell ref="P37:Q37"/>
    <mergeCell ref="Q55:R55"/>
    <mergeCell ref="B10:D10"/>
    <mergeCell ref="A53:B53"/>
    <mergeCell ref="C53:K53"/>
    <mergeCell ref="L53:N53"/>
    <mergeCell ref="Q53:R53"/>
    <mergeCell ref="A54:B54"/>
  </mergeCells>
  <printOptions/>
  <pageMargins left="0.07291666666666667" right="0.010416666666666666" top="0.010416666666666666" bottom="0.06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2018-12-04T07:04:48Z</cp:lastPrinted>
  <dcterms:created xsi:type="dcterms:W3CDTF">1996-10-08T23:32:33Z</dcterms:created>
  <dcterms:modified xsi:type="dcterms:W3CDTF">2018-12-05T13:10:02Z</dcterms:modified>
  <cp:category/>
  <cp:version/>
  <cp:contentType/>
  <cp:contentStatus/>
</cp:coreProperties>
</file>