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ктябрь 2018\"/>
    </mc:Choice>
  </mc:AlternateContent>
  <bookViews>
    <workbookView xWindow="90" yWindow="840" windowWidth="19320" windowHeight="8850"/>
  </bookViews>
  <sheets>
    <sheet name="2018" sheetId="9" r:id="rId1"/>
  </sheets>
  <definedNames>
    <definedName name="_xlnm.Print_Area" localSheetId="0">'2018'!$D$33:$R$43</definedName>
  </definedNames>
  <calcPr calcId="162913"/>
</workbook>
</file>

<file path=xl/calcChain.xml><?xml version="1.0" encoding="utf-8"?>
<calcChain xmlns="http://schemas.openxmlformats.org/spreadsheetml/2006/main">
  <c r="T26" i="9" l="1"/>
  <c r="R30" i="9"/>
  <c r="M30" i="9"/>
  <c r="J30" i="9"/>
  <c r="I30" i="9"/>
  <c r="B30" i="9"/>
  <c r="T11" i="9" l="1"/>
  <c r="O25" i="9" l="1"/>
  <c r="O30" i="9" s="1"/>
  <c r="T25" i="9" l="1"/>
  <c r="D29" i="9"/>
  <c r="N24" i="9" l="1"/>
  <c r="Q24" i="9" l="1"/>
  <c r="T24" i="9" l="1"/>
  <c r="N23" i="9" l="1"/>
  <c r="P23" i="9" l="1"/>
  <c r="P30" i="9" s="1"/>
  <c r="T23" i="9" l="1"/>
  <c r="T22" i="9" l="1"/>
  <c r="Q21" i="9" l="1"/>
  <c r="Q30" i="9" s="1"/>
  <c r="T21" i="9" l="1"/>
  <c r="N20" i="9" l="1"/>
  <c r="T20" i="9" l="1"/>
  <c r="N19" i="9" l="1"/>
  <c r="T19" i="9" l="1"/>
  <c r="N18" i="9" l="1"/>
  <c r="N17" i="9" l="1"/>
  <c r="N30" i="9" s="1"/>
  <c r="T18" i="9" l="1"/>
  <c r="D17" i="9" l="1"/>
  <c r="D30" i="9" s="1"/>
  <c r="O57" i="9" l="1"/>
  <c r="Q56" i="9"/>
  <c r="Q55" i="9"/>
  <c r="Q54" i="9"/>
  <c r="Q53" i="9"/>
  <c r="Q52" i="9"/>
  <c r="Q51" i="9"/>
  <c r="Q50" i="9"/>
  <c r="H17" i="9"/>
  <c r="H30" i="9" s="1"/>
  <c r="G17" i="9"/>
  <c r="G30" i="9" s="1"/>
  <c r="F17" i="9"/>
  <c r="F30" i="9" s="1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T9" i="9"/>
  <c r="T8" i="9"/>
  <c r="T7" i="9"/>
  <c r="E7" i="9"/>
  <c r="Q57" i="9" l="1"/>
  <c r="T13" i="9"/>
  <c r="T17" i="9"/>
  <c r="T30" i="9" s="1"/>
  <c r="R31" i="9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O17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1500р-замена батарейки на ТУ подача</t>
        </r>
      </text>
    </comment>
    <comment ref="O20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6000-почтовые ящики 20шт+установка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4373-покос</t>
        </r>
      </text>
    </comment>
    <comment ref="O23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700р-подтягивание желобов</t>
        </r>
      </text>
    </comment>
    <comment ref="O24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4500-15 почтовых ящиков+работа</t>
        </r>
      </text>
    </comment>
    <comment ref="O25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6741-дезинсекция
4500-установка почтовых ящиков
1373,27--тех.обслуживание ОДГО</t>
        </r>
      </text>
    </comment>
  </commentList>
</comments>
</file>

<file path=xl/sharedStrings.xml><?xml version="1.0" encoding="utf-8"?>
<sst xmlns="http://schemas.openxmlformats.org/spreadsheetml/2006/main" count="120" uniqueCount="85">
  <si>
    <t>Содержание</t>
  </si>
  <si>
    <t>ремонт</t>
  </si>
  <si>
    <t>итого</t>
  </si>
  <si>
    <t>Наименование работ</t>
  </si>
  <si>
    <t>ИТОГО</t>
  </si>
  <si>
    <t>март</t>
  </si>
  <si>
    <t>февраль</t>
  </si>
  <si>
    <t>май</t>
  </si>
  <si>
    <t>июль</t>
  </si>
  <si>
    <t>август</t>
  </si>
  <si>
    <t>сентябрь</t>
  </si>
  <si>
    <t>октябрь</t>
  </si>
  <si>
    <t>апрель</t>
  </si>
  <si>
    <t>июнь</t>
  </si>
  <si>
    <t>январь</t>
  </si>
  <si>
    <t>дезинсекция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</si>
  <si>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</si>
  <si>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</si>
  <si>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</si>
  <si>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</si>
  <si>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</si>
  <si>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</si>
  <si>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</si>
  <si>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</si>
  <si>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</si>
  <si>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</si>
  <si>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</si>
  <si>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</si>
  <si>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</si>
  <si>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</si>
  <si>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</si>
  <si>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</si>
  <si>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</si>
  <si>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</si>
  <si>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</si>
  <si>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</si>
  <si>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</si>
  <si>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</si>
  <si>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</si>
  <si>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</si>
  <si>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</si>
  <si>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</si>
  <si>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</si>
  <si>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</si>
  <si>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</si>
  <si>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</si>
  <si>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</si>
  <si>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</si>
  <si>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</si>
  <si>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</si>
  <si>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</si>
  <si>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</si>
  <si>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</si>
  <si>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</si>
  <si>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</si>
  <si>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</si>
  <si>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</si>
  <si>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</si>
  <si>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</si>
  <si>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</si>
  <si>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</si>
  <si>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</si>
  <si>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</si>
  <si>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</si>
  <si>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</si>
  <si>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покос</t>
  </si>
  <si>
    <t>тех.обслуживание ОДГО</t>
  </si>
  <si>
    <t>начислено</t>
  </si>
  <si>
    <t>долг</t>
  </si>
  <si>
    <t xml:space="preserve"> управле-ние</t>
  </si>
  <si>
    <t>работы по содержанию помещений, входящих в состав общего имущества, уборка подъездов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</si>
  <si>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</si>
  <si>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</si>
  <si>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</si>
  <si>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</si>
  <si>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 xml:space="preserve"> </t>
  </si>
  <si>
    <t>услуги сторонних организаций, разовые работы</t>
  </si>
  <si>
    <t>Информация о доходах и расходах по дому __Калинина 148/1__на 2018год.</t>
  </si>
  <si>
    <t>х/в</t>
  </si>
  <si>
    <t>замена батарейки на ТУ</t>
  </si>
  <si>
    <t>эл-во</t>
  </si>
  <si>
    <t>почтовые ящики 20шт+установка</t>
  </si>
  <si>
    <t>подтягивае желобов</t>
  </si>
  <si>
    <t>15 почтовых ящиков+работа</t>
  </si>
  <si>
    <t>установка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</si>
</sst>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&quot;р.&quot;_-;\-* #,##0&quot;р.&quot;_-;_-* &quot;-&quot;&quot;р.&quot;_-;_-@_-"/>
    <numFmt numFmtId="165" formatCode="#,##0.00_р_."/>
    <numFmt numFmtId="167" formatCode="#,##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  <font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3" xfId="0" applyBorder="1"/>
    <xf numFmtId="2" fontId="0" fillId="0" borderId="0" xfId="0" applyNumberFormat="1"/>
    <xf numFmtId="4" fontId="0" fillId="0" borderId="0" xfId="0" applyNumberFormat="1"/>
    <xf numFmtId="0" fontId="1" fillId="6" borderId="12" xfId="0" applyFont="1" applyFill="1" applyBorder="1" applyAlignment="1"/>
    <xf numFmtId="0" fontId="1" fillId="6" borderId="12" xfId="0" applyFont="1" applyFill="1" applyBorder="1" applyAlignment="1">
      <alignment wrapText="1"/>
    </xf>
    <xf numFmtId="2" fontId="9" fillId="6" borderId="12" xfId="0" applyNumberFormat="1" applyFont="1" applyFill="1" applyBorder="1" applyAlignment="1"/>
    <xf numFmtId="2" fontId="9" fillId="0" borderId="5" xfId="0" applyNumberFormat="1" applyFont="1" applyBorder="1" applyAlignment="1">
      <alignment horizontal="center" vertical="top" wrapText="1"/>
    </xf>
    <xf numFmtId="4" fontId="7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1" xfId="0" applyNumberFormat="1" applyFont="1" applyFill="1" applyBorder="1" applyAlignment="1">
      <alignment horizontal="center" vertical="top" wrapText="1"/>
    </xf>
    <xf numFmtId="17" fontId="7" fillId="9" borderId="3" xfId="0" applyNumberFormat="1" applyFont="1" applyFill="1" applyBorder="1" applyAlignment="1">
      <alignment horizontal="left"/>
    </xf>
    <xf numFmtId="165" fontId="2" fillId="4" borderId="3" xfId="0" applyNumberFormat="1" applyFont="1" applyFill="1" applyBorder="1"/>
    <xf numFmtId="165" fontId="2" fillId="4" borderId="5" xfId="0" applyNumberFormat="1" applyFont="1" applyFill="1" applyBorder="1"/>
    <xf numFmtId="4" fontId="2" fillId="4" borderId="3" xfId="0" applyNumberFormat="1" applyFont="1" applyFill="1" applyBorder="1"/>
    <xf numFmtId="0" fontId="7" fillId="5" borderId="3" xfId="0" applyFont="1" applyFill="1" applyBorder="1"/>
    <xf numFmtId="165" fontId="2" fillId="5" borderId="3" xfId="0" applyNumberFormat="1" applyFont="1" applyFill="1" applyBorder="1"/>
    <xf numFmtId="4" fontId="9" fillId="5" borderId="3" xfId="0" applyNumberFormat="1" applyFont="1" applyFill="1" applyBorder="1"/>
    <xf numFmtId="0" fontId="0" fillId="10" borderId="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4" xfId="0" applyBorder="1"/>
    <xf numFmtId="165" fontId="2" fillId="3" borderId="3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4" fontId="9" fillId="0" borderId="0" xfId="0" applyNumberFormat="1" applyFont="1" applyFill="1" applyBorder="1"/>
    <xf numFmtId="165" fontId="3" fillId="5" borderId="3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2" fillId="6" borderId="5" xfId="0" applyNumberFormat="1" applyFont="1" applyFill="1" applyBorder="1" applyAlignment="1">
      <alignment horizontal="right" vertical="top" wrapText="1"/>
    </xf>
    <xf numFmtId="2" fontId="9" fillId="6" borderId="3" xfId="0" applyNumberFormat="1" applyFont="1" applyFill="1" applyBorder="1" applyAlignment="1">
      <alignment vertical="top" wrapText="1"/>
    </xf>
    <xf numFmtId="2" fontId="9" fillId="6" borderId="5" xfId="0" applyNumberFormat="1" applyFont="1" applyFill="1" applyBorder="1" applyAlignment="1">
      <alignment horizontal="center" vertical="top" wrapText="1"/>
    </xf>
    <xf numFmtId="2" fontId="9" fillId="6" borderId="7" xfId="0" applyNumberFormat="1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3" borderId="3" xfId="0" applyNumberFormat="1" applyFont="1" applyFill="1" applyBorder="1"/>
    <xf numFmtId="165" fontId="3" fillId="11" borderId="3" xfId="0" applyNumberFormat="1" applyFont="1" applyFill="1" applyBorder="1"/>
    <xf numFmtId="165" fontId="2" fillId="3" borderId="3" xfId="0" applyNumberFormat="1" applyFont="1" applyFill="1" applyBorder="1" applyAlignment="1"/>
    <xf numFmtId="165" fontId="3" fillId="7" borderId="3" xfId="0" applyNumberFormat="1" applyFont="1" applyFill="1" applyBorder="1"/>
    <xf numFmtId="165" fontId="10" fillId="0" borderId="0" xfId="0" applyNumberFormat="1" applyFont="1" applyFill="1" applyBorder="1"/>
    <xf numFmtId="164" fontId="0" fillId="0" borderId="0" xfId="0" applyNumberFormat="1"/>
    <xf numFmtId="0" fontId="0" fillId="0" borderId="4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2" fontId="2" fillId="6" borderId="3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/>
    <xf numFmtId="165" fontId="13" fillId="5" borderId="3" xfId="0" applyNumberFormat="1" applyFont="1" applyFill="1" applyBorder="1"/>
    <xf numFmtId="164" fontId="3" fillId="0" borderId="0" xfId="0" applyNumberFormat="1" applyFont="1" applyFill="1" applyBorder="1"/>
    <xf numFmtId="167" fontId="3" fillId="0" borderId="0" xfId="0" applyNumberFormat="1" applyFont="1" applyFill="1" applyBorder="1"/>
    <xf numFmtId="0" fontId="0" fillId="0" borderId="7" xfId="0" applyBorder="1" applyAlignment="1">
      <alignment horizontal="center"/>
    </xf>
    <xf numFmtId="2" fontId="1" fillId="4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0" fontId="0" fillId="10" borderId="7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9" fillId="6" borderId="4" xfId="0" applyNumberFormat="1" applyFont="1" applyFill="1" applyBorder="1" applyAlignment="1">
      <alignment vertical="top" wrapText="1"/>
    </xf>
    <xf numFmtId="165" fontId="2" fillId="4" borderId="0" xfId="0" applyNumberFormat="1" applyFont="1" applyFill="1" applyBorder="1"/>
    <xf numFmtId="165" fontId="3" fillId="4" borderId="0" xfId="0" applyNumberFormat="1" applyFont="1" applyFill="1" applyBorder="1"/>
    <xf numFmtId="0" fontId="8" fillId="6" borderId="3" xfId="0" applyNumberFormat="1" applyFont="1" applyFill="1" applyBorder="1" applyAlignment="1">
      <alignment wrapText="1"/>
    </xf>
    <xf numFmtId="0" fontId="8" fillId="6" borderId="4" xfId="0" applyNumberFormat="1" applyFont="1" applyFill="1" applyBorder="1" applyAlignment="1">
      <alignment wrapText="1"/>
    </xf>
    <xf numFmtId="165" fontId="13" fillId="0" borderId="0" xfId="0" applyNumberFormat="1" applyFont="1" applyFill="1" applyBorder="1"/>
    <xf numFmtId="17" fontId="2" fillId="2" borderId="3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10" borderId="4" xfId="0" applyFill="1" applyBorder="1" applyAlignment="1">
      <alignment horizontal="left" wrapText="1"/>
    </xf>
    <xf numFmtId="0" fontId="0" fillId="10" borderId="6" xfId="0" applyFill="1" applyBorder="1" applyAlignment="1">
      <alignment horizontal="left" wrapText="1"/>
    </xf>
    <xf numFmtId="0" fontId="0" fillId="10" borderId="7" xfId="0" applyFill="1" applyBorder="1" applyAlignment="1">
      <alignment horizontal="left" wrapText="1"/>
    </xf>
    <xf numFmtId="0" fontId="0" fillId="10" borderId="4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 wrapText="1"/>
    </xf>
    <xf numFmtId="2" fontId="9" fillId="0" borderId="13" xfId="0" applyNumberFormat="1" applyFont="1" applyBorder="1" applyAlignment="1">
      <alignment horizontal="left" wrapText="1"/>
    </xf>
    <xf numFmtId="2" fontId="9" fillId="0" borderId="14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left" textRotation="90" wrapText="1"/>
    </xf>
    <xf numFmtId="2" fontId="9" fillId="0" borderId="5" xfId="0" applyNumberFormat="1" applyFont="1" applyBorder="1" applyAlignment="1">
      <alignment horizontal="left" textRotation="90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2" fillId="10" borderId="4" xfId="0" applyNumberFormat="1" applyFont="1" applyFill="1" applyBorder="1" applyAlignment="1">
      <alignment horizontal="center"/>
    </xf>
    <xf numFmtId="165" fontId="2" fillId="10" borderId="7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wrapText="1"/>
    </xf>
    <xf numFmtId="0" fontId="0" fillId="10" borderId="7" xfId="0" applyFill="1" applyBorder="1"/>
    <xf numFmtId="2" fontId="7" fillId="0" borderId="4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7" fillId="0" borderId="3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7"/>
  <sheetViews>
    <sheetView tabSelected="1" topLeftCell="A14" zoomScaleNormal="100" workbookViewId="0">
      <selection activeCell="O25" sqref="O25"/>
    </sheetView>
  </sheetViews>
  <sheetFormatPr defaultRowHeight="15" x14ac:dyDescent="0.25"/>
  <cols>
    <col min="1" max="1" width="5" customWidth="1"/>
    <col min="2" max="2" width="5.7109375" customWidth="1"/>
    <col min="3" max="3" width="6.140625" customWidth="1"/>
    <col min="4" max="4" width="8.7109375" customWidth="1"/>
    <col min="5" max="5" width="8.140625" customWidth="1"/>
    <col min="7" max="7" width="10" bestFit="1" customWidth="1"/>
    <col min="8" max="8" width="9.140625" customWidth="1"/>
    <col min="10" max="10" width="9.140625" customWidth="1"/>
    <col min="11" max="11" width="0.140625" hidden="1" customWidth="1"/>
    <col min="12" max="12" width="9.140625" hidden="1" customWidth="1"/>
    <col min="15" max="15" width="10" bestFit="1" customWidth="1"/>
    <col min="16" max="16" width="8" customWidth="1"/>
    <col min="17" max="17" width="8.85546875" customWidth="1"/>
    <col min="18" max="18" width="8.7109375" customWidth="1"/>
    <col min="19" max="19" width="8.7109375" hidden="1" customWidth="1"/>
    <col min="20" max="20" width="10.42578125" customWidth="1"/>
    <col min="21" max="21" width="9.7109375" bestFit="1" customWidth="1"/>
  </cols>
  <sheetData>
    <row r="1" spans="1:21" ht="15.75" x14ac:dyDescent="0.25">
      <c r="A1" s="111" t="s">
        <v>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1" hidden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1" x14ac:dyDescent="0.25">
      <c r="A3" s="113"/>
      <c r="B3" s="160"/>
      <c r="C3" s="160"/>
      <c r="D3" s="160"/>
      <c r="E3" s="161"/>
      <c r="F3" s="78" t="s">
        <v>16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9"/>
      <c r="S3" s="51"/>
      <c r="T3" s="1"/>
    </row>
    <row r="4" spans="1:21" x14ac:dyDescent="0.25">
      <c r="A4" s="4"/>
      <c r="B4" s="162" t="s">
        <v>17</v>
      </c>
      <c r="C4" s="163"/>
      <c r="D4" s="163"/>
      <c r="E4" s="164"/>
      <c r="F4" s="115" t="s">
        <v>0</v>
      </c>
      <c r="G4" s="116"/>
      <c r="H4" s="116"/>
      <c r="I4" s="116"/>
      <c r="J4" s="116"/>
      <c r="K4" s="116"/>
      <c r="L4" s="116"/>
      <c r="M4" s="116"/>
      <c r="N4" s="116"/>
      <c r="O4" s="116"/>
      <c r="P4" s="117" t="s">
        <v>18</v>
      </c>
      <c r="Q4" s="118"/>
      <c r="R4" s="121" t="s">
        <v>19</v>
      </c>
      <c r="S4" s="165"/>
      <c r="T4" s="124" t="s">
        <v>4</v>
      </c>
    </row>
    <row r="5" spans="1:21" ht="46.5" customHeight="1" x14ac:dyDescent="0.25">
      <c r="A5" s="5"/>
      <c r="B5" s="107" t="s">
        <v>20</v>
      </c>
      <c r="C5" s="107" t="s">
        <v>1</v>
      </c>
      <c r="D5" s="107" t="s">
        <v>69</v>
      </c>
      <c r="E5" s="109" t="s">
        <v>2</v>
      </c>
      <c r="F5" s="102" t="s">
        <v>21</v>
      </c>
      <c r="G5" s="102" t="s">
        <v>22</v>
      </c>
      <c r="H5" s="102" t="s">
        <v>23</v>
      </c>
      <c r="I5" s="102" t="s">
        <v>24</v>
      </c>
      <c r="J5" s="102" t="s">
        <v>25</v>
      </c>
      <c r="K5" s="102" t="s">
        <v>26</v>
      </c>
      <c r="L5" s="102" t="s">
        <v>70</v>
      </c>
      <c r="M5" s="102" t="s">
        <v>27</v>
      </c>
      <c r="N5" s="97" t="s">
        <v>28</v>
      </c>
      <c r="O5" s="99"/>
      <c r="P5" s="119"/>
      <c r="Q5" s="120"/>
      <c r="R5" s="122"/>
      <c r="S5" s="166"/>
      <c r="T5" s="125"/>
    </row>
    <row r="6" spans="1:21" ht="105" customHeight="1" x14ac:dyDescent="0.25">
      <c r="A6" s="6"/>
      <c r="B6" s="108"/>
      <c r="C6" s="108"/>
      <c r="D6" s="108"/>
      <c r="E6" s="110"/>
      <c r="F6" s="103"/>
      <c r="G6" s="103"/>
      <c r="H6" s="103"/>
      <c r="I6" s="103"/>
      <c r="J6" s="103"/>
      <c r="K6" s="103"/>
      <c r="L6" s="103"/>
      <c r="M6" s="103"/>
      <c r="N6" s="28" t="s">
        <v>71</v>
      </c>
      <c r="O6" s="28" t="s">
        <v>76</v>
      </c>
      <c r="P6" s="55" t="s">
        <v>29</v>
      </c>
      <c r="Q6" s="55" t="s">
        <v>30</v>
      </c>
      <c r="R6" s="123"/>
      <c r="S6" s="167"/>
      <c r="T6" s="126"/>
    </row>
    <row r="7" spans="1:21" x14ac:dyDescent="0.25">
      <c r="A7" s="62">
        <v>2016</v>
      </c>
      <c r="B7" s="29">
        <v>12</v>
      </c>
      <c r="C7" s="29">
        <v>4</v>
      </c>
      <c r="D7" s="29">
        <v>0</v>
      </c>
      <c r="E7" s="8">
        <f>SUM(B7:D7)</f>
        <v>16</v>
      </c>
      <c r="F7" s="30">
        <v>0.85</v>
      </c>
      <c r="G7" s="30">
        <v>1.8</v>
      </c>
      <c r="H7" s="30">
        <v>1.6</v>
      </c>
      <c r="I7" s="30">
        <v>0.5</v>
      </c>
      <c r="J7" s="30">
        <v>1.1499999999999999</v>
      </c>
      <c r="K7" s="30">
        <v>0</v>
      </c>
      <c r="L7" s="30">
        <v>0</v>
      </c>
      <c r="M7" s="30">
        <v>2.35</v>
      </c>
      <c r="N7" s="30">
        <v>0</v>
      </c>
      <c r="O7" s="30">
        <v>3.75</v>
      </c>
      <c r="P7" s="31">
        <v>2</v>
      </c>
      <c r="Q7" s="31">
        <v>2</v>
      </c>
      <c r="R7" s="32">
        <v>0</v>
      </c>
      <c r="S7" s="32">
        <v>0</v>
      </c>
      <c r="T7" s="7">
        <f>SUM(F7:S7)</f>
        <v>16</v>
      </c>
    </row>
    <row r="8" spans="1:21" x14ac:dyDescent="0.25">
      <c r="A8" s="62">
        <v>2017</v>
      </c>
      <c r="B8" s="153" t="s">
        <v>72</v>
      </c>
      <c r="C8" s="154"/>
      <c r="D8" s="155"/>
      <c r="E8" s="8">
        <v>19</v>
      </c>
      <c r="F8" s="46">
        <v>0.85</v>
      </c>
      <c r="G8" s="46">
        <v>1.8</v>
      </c>
      <c r="H8" s="46">
        <v>1.6</v>
      </c>
      <c r="I8" s="46">
        <v>0.5</v>
      </c>
      <c r="J8" s="46">
        <v>1.1499999999999999</v>
      </c>
      <c r="K8" s="46">
        <v>0</v>
      </c>
      <c r="L8" s="46">
        <v>0</v>
      </c>
      <c r="M8" s="46">
        <v>2.35</v>
      </c>
      <c r="N8" s="46">
        <v>3</v>
      </c>
      <c r="O8" s="46">
        <v>3.75</v>
      </c>
      <c r="P8" s="31">
        <v>2</v>
      </c>
      <c r="Q8" s="33">
        <v>2</v>
      </c>
      <c r="R8" s="32">
        <v>0</v>
      </c>
      <c r="S8" s="32">
        <v>0</v>
      </c>
      <c r="T8" s="7">
        <f>SUM(F8:S8)</f>
        <v>19</v>
      </c>
      <c r="U8" s="2"/>
    </row>
    <row r="9" spans="1:21" x14ac:dyDescent="0.25">
      <c r="A9" s="62">
        <v>2017</v>
      </c>
      <c r="B9" s="153" t="s">
        <v>73</v>
      </c>
      <c r="C9" s="154"/>
      <c r="D9" s="155"/>
      <c r="E9" s="8">
        <v>19</v>
      </c>
      <c r="F9" s="46">
        <v>0.85</v>
      </c>
      <c r="G9" s="46">
        <v>1.8</v>
      </c>
      <c r="H9" s="46">
        <v>1.6</v>
      </c>
      <c r="I9" s="46">
        <v>0.5</v>
      </c>
      <c r="J9" s="46">
        <v>1.1499999999999999</v>
      </c>
      <c r="K9" s="46">
        <v>0</v>
      </c>
      <c r="L9" s="46">
        <v>0</v>
      </c>
      <c r="M9" s="46">
        <v>2.35</v>
      </c>
      <c r="N9" s="46">
        <v>3</v>
      </c>
      <c r="O9" s="46">
        <v>2.25</v>
      </c>
      <c r="P9" s="31">
        <v>2</v>
      </c>
      <c r="Q9" s="33">
        <v>2</v>
      </c>
      <c r="R9" s="32">
        <v>1.5</v>
      </c>
      <c r="S9" s="32">
        <v>0</v>
      </c>
      <c r="T9" s="7">
        <f>SUM(F9:S9)</f>
        <v>19</v>
      </c>
      <c r="U9" s="2"/>
    </row>
    <row r="10" spans="1:21" x14ac:dyDescent="0.25">
      <c r="A10" s="63">
        <v>2018</v>
      </c>
      <c r="B10" s="154" t="s">
        <v>72</v>
      </c>
      <c r="C10" s="154"/>
      <c r="D10" s="155"/>
      <c r="E10" s="8">
        <v>19</v>
      </c>
      <c r="F10" s="46">
        <v>0.85</v>
      </c>
      <c r="G10" s="46">
        <v>1.8</v>
      </c>
      <c r="H10" s="46">
        <v>1.6</v>
      </c>
      <c r="I10" s="46">
        <v>0.5</v>
      </c>
      <c r="J10" s="46">
        <v>1.1499999999999999</v>
      </c>
      <c r="K10" s="46">
        <v>0</v>
      </c>
      <c r="L10" s="46">
        <v>0</v>
      </c>
      <c r="M10" s="46">
        <v>2.35</v>
      </c>
      <c r="N10" s="46">
        <v>3</v>
      </c>
      <c r="O10" s="46">
        <v>2.25</v>
      </c>
      <c r="P10" s="59">
        <v>2</v>
      </c>
      <c r="Q10" s="33">
        <v>2</v>
      </c>
      <c r="R10" s="32">
        <v>1.5</v>
      </c>
      <c r="S10" s="32">
        <v>0</v>
      </c>
      <c r="T10" s="7">
        <v>19</v>
      </c>
      <c r="U10" s="2"/>
    </row>
    <row r="11" spans="1:21" x14ac:dyDescent="0.25">
      <c r="A11" s="62">
        <v>2018</v>
      </c>
      <c r="B11" s="168" t="s">
        <v>73</v>
      </c>
      <c r="C11" s="168"/>
      <c r="D11" s="168"/>
      <c r="E11" s="8">
        <v>19</v>
      </c>
      <c r="F11" s="46">
        <v>0.85</v>
      </c>
      <c r="G11" s="46">
        <v>1.8</v>
      </c>
      <c r="H11" s="46">
        <v>1.6</v>
      </c>
      <c r="I11" s="46">
        <v>0.5</v>
      </c>
      <c r="J11" s="46">
        <v>1.1499999999999999</v>
      </c>
      <c r="K11" s="46">
        <v>0</v>
      </c>
      <c r="L11" s="46">
        <v>0</v>
      </c>
      <c r="M11" s="46">
        <v>2.35</v>
      </c>
      <c r="N11" s="46">
        <v>3</v>
      </c>
      <c r="O11" s="46">
        <v>2.25</v>
      </c>
      <c r="P11" s="31">
        <v>2</v>
      </c>
      <c r="Q11" s="31">
        <v>2</v>
      </c>
      <c r="R11" s="32">
        <v>1.5</v>
      </c>
      <c r="S11" s="32"/>
      <c r="T11" s="7">
        <f>SUM(F11:S11)</f>
        <v>19</v>
      </c>
      <c r="U11" s="2"/>
    </row>
    <row r="12" spans="1:21" ht="22.5" x14ac:dyDescent="0.25">
      <c r="A12" s="156" t="s">
        <v>31</v>
      </c>
      <c r="B12" s="157"/>
      <c r="C12" s="157"/>
      <c r="D12" s="158"/>
      <c r="E12" s="8">
        <v>3102.7</v>
      </c>
      <c r="F12" s="97" t="s">
        <v>32</v>
      </c>
      <c r="G12" s="98"/>
      <c r="H12" s="98"/>
      <c r="I12" s="98"/>
      <c r="J12" s="98"/>
      <c r="K12" s="98"/>
      <c r="L12" s="98"/>
      <c r="M12" s="98"/>
      <c r="N12" s="98"/>
      <c r="O12" s="99"/>
      <c r="P12" s="100" t="s">
        <v>33</v>
      </c>
      <c r="Q12" s="101"/>
      <c r="R12" s="7" t="s">
        <v>34</v>
      </c>
      <c r="S12" s="7"/>
      <c r="T12" s="7"/>
      <c r="U12" s="2"/>
    </row>
    <row r="13" spans="1:21" x14ac:dyDescent="0.25">
      <c r="A13" s="104" t="s">
        <v>35</v>
      </c>
      <c r="B13" s="105"/>
      <c r="C13" s="105"/>
      <c r="D13" s="105"/>
      <c r="E13" s="106"/>
      <c r="F13" s="9">
        <f>E12*F7</f>
        <v>2637.2949999999996</v>
      </c>
      <c r="G13" s="9">
        <f>E12*G7</f>
        <v>5584.86</v>
      </c>
      <c r="H13" s="9">
        <f>E12*H8</f>
        <v>4964.32</v>
      </c>
      <c r="I13" s="9">
        <f>E12*I7</f>
        <v>1551.35</v>
      </c>
      <c r="J13" s="9">
        <f>E12*J7</f>
        <v>3568.1049999999996</v>
      </c>
      <c r="K13" s="9">
        <f>SUM(K7*2002.5)</f>
        <v>0</v>
      </c>
      <c r="L13" s="9">
        <f>SUM(L7*2002.5)</f>
        <v>0</v>
      </c>
      <c r="M13" s="9">
        <f>E12*M7</f>
        <v>7291.3450000000003</v>
      </c>
      <c r="N13" s="9">
        <f>E12*N8</f>
        <v>9308.0999999999985</v>
      </c>
      <c r="O13" s="9">
        <f>E12*O9</f>
        <v>6981.0749999999998</v>
      </c>
      <c r="P13" s="9">
        <f>E12*P7</f>
        <v>6205.4</v>
      </c>
      <c r="Q13" s="9">
        <f>E12*Q7</f>
        <v>6205.4</v>
      </c>
      <c r="R13" s="9">
        <f>E12*R9</f>
        <v>4654.0499999999993</v>
      </c>
      <c r="S13" s="9">
        <v>0</v>
      </c>
      <c r="T13" s="9">
        <f>SUM(F13:R13)</f>
        <v>58951.3</v>
      </c>
      <c r="U13" s="2"/>
    </row>
    <row r="14" spans="1:21" x14ac:dyDescent="0.25">
      <c r="A14" s="147" t="s">
        <v>36</v>
      </c>
      <c r="B14" s="147"/>
      <c r="C14" s="147"/>
      <c r="D14" s="147"/>
      <c r="E14" s="148"/>
      <c r="F14" s="88" t="s">
        <v>37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</row>
    <row r="15" spans="1:21" ht="19.5" customHeight="1" x14ac:dyDescent="0.25">
      <c r="A15" s="127" t="s">
        <v>38</v>
      </c>
      <c r="B15" s="127"/>
      <c r="C15" s="127"/>
      <c r="D15" s="128"/>
      <c r="E15" s="10">
        <v>94590.175000000163</v>
      </c>
      <c r="F15" s="52"/>
      <c r="G15" s="53"/>
      <c r="H15" s="11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1" x14ac:dyDescent="0.25">
      <c r="A16" s="34"/>
      <c r="B16" s="151" t="s">
        <v>67</v>
      </c>
      <c r="C16" s="151"/>
      <c r="D16" s="35" t="s">
        <v>36</v>
      </c>
      <c r="E16" s="36" t="s">
        <v>68</v>
      </c>
      <c r="F16" s="52"/>
      <c r="G16" s="53"/>
      <c r="H16" s="1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1:21" x14ac:dyDescent="0.25">
      <c r="A17" s="12" t="s">
        <v>39</v>
      </c>
      <c r="B17" s="145">
        <v>58960.800000000003</v>
      </c>
      <c r="C17" s="152"/>
      <c r="D17" s="37">
        <f>54772.91+8205.77</f>
        <v>62978.680000000008</v>
      </c>
      <c r="E17" s="38"/>
      <c r="F17" s="13">
        <f>E12*F8</f>
        <v>2637.2949999999996</v>
      </c>
      <c r="G17" s="13">
        <f>E12*G8</f>
        <v>5584.86</v>
      </c>
      <c r="H17" s="14">
        <f>E12*H8</f>
        <v>4964.32</v>
      </c>
      <c r="I17" s="13">
        <v>1400</v>
      </c>
      <c r="J17" s="13">
        <v>3996</v>
      </c>
      <c r="K17" s="13">
        <v>0</v>
      </c>
      <c r="L17" s="13">
        <v>0</v>
      </c>
      <c r="M17" s="13">
        <v>7291.3450000000003</v>
      </c>
      <c r="N17" s="13">
        <f>4853.77+796.72</f>
        <v>5650.4900000000007</v>
      </c>
      <c r="O17" s="13">
        <v>1500</v>
      </c>
      <c r="P17" s="39">
        <v>0</v>
      </c>
      <c r="Q17" s="39">
        <v>0</v>
      </c>
      <c r="R17" s="13">
        <v>0</v>
      </c>
      <c r="S17" s="13">
        <v>0</v>
      </c>
      <c r="T17" s="15">
        <f t="shared" ref="T17:T26" si="0">SUM(F17:S17)</f>
        <v>33024.31</v>
      </c>
      <c r="U17" s="3"/>
    </row>
    <row r="18" spans="1:21" x14ac:dyDescent="0.25">
      <c r="A18" s="12" t="s">
        <v>40</v>
      </c>
      <c r="B18" s="145">
        <v>58960.800000000003</v>
      </c>
      <c r="C18" s="146"/>
      <c r="D18" s="37">
        <v>54551.109999999993</v>
      </c>
      <c r="E18" s="38"/>
      <c r="F18" s="13">
        <v>2637.2949999999996</v>
      </c>
      <c r="G18" s="13">
        <v>5584.86</v>
      </c>
      <c r="H18" s="14">
        <v>4964.32</v>
      </c>
      <c r="I18" s="13">
        <v>1400</v>
      </c>
      <c r="J18" s="13">
        <v>3996</v>
      </c>
      <c r="K18" s="13">
        <v>0</v>
      </c>
      <c r="L18" s="13">
        <v>0</v>
      </c>
      <c r="M18" s="13">
        <v>7291.3450000000003</v>
      </c>
      <c r="N18" s="13">
        <f>7559.15+3308.12</f>
        <v>10867.27</v>
      </c>
      <c r="O18" s="13">
        <v>0</v>
      </c>
      <c r="P18" s="39">
        <v>0</v>
      </c>
      <c r="Q18" s="39">
        <v>0</v>
      </c>
      <c r="R18" s="13">
        <v>0</v>
      </c>
      <c r="S18" s="13">
        <v>0</v>
      </c>
      <c r="T18" s="15">
        <f t="shared" si="0"/>
        <v>36741.089999999997</v>
      </c>
      <c r="U18" s="3"/>
    </row>
    <row r="19" spans="1:21" x14ac:dyDescent="0.25">
      <c r="A19" s="12" t="s">
        <v>5</v>
      </c>
      <c r="B19" s="145">
        <v>58960.800000000003</v>
      </c>
      <c r="C19" s="146"/>
      <c r="D19" s="37">
        <v>53063.39</v>
      </c>
      <c r="E19" s="38"/>
      <c r="F19" s="13">
        <v>2637.2949999999996</v>
      </c>
      <c r="G19" s="13">
        <v>5584.86</v>
      </c>
      <c r="H19" s="14">
        <v>4964.32</v>
      </c>
      <c r="I19" s="13">
        <v>1400</v>
      </c>
      <c r="J19" s="13">
        <v>3996</v>
      </c>
      <c r="K19" s="13"/>
      <c r="L19" s="13"/>
      <c r="M19" s="13">
        <v>7291.3450000000003</v>
      </c>
      <c r="N19" s="13">
        <f>3182.8+3598.23</f>
        <v>6781.0300000000007</v>
      </c>
      <c r="O19" s="13">
        <v>0</v>
      </c>
      <c r="P19" s="39">
        <v>0</v>
      </c>
      <c r="Q19" s="39">
        <v>0</v>
      </c>
      <c r="R19" s="13">
        <v>0</v>
      </c>
      <c r="S19" s="13">
        <v>0</v>
      </c>
      <c r="T19" s="15">
        <f t="shared" si="0"/>
        <v>32654.85</v>
      </c>
    </row>
    <row r="20" spans="1:21" x14ac:dyDescent="0.25">
      <c r="A20" s="12" t="s">
        <v>41</v>
      </c>
      <c r="B20" s="145">
        <v>58960.800000000003</v>
      </c>
      <c r="C20" s="146"/>
      <c r="D20" s="37">
        <v>41844.17</v>
      </c>
      <c r="E20" s="38"/>
      <c r="F20" s="13">
        <v>2637.2949999999996</v>
      </c>
      <c r="G20" s="13">
        <v>5584.86</v>
      </c>
      <c r="H20" s="14">
        <v>4964.32</v>
      </c>
      <c r="I20" s="13">
        <v>700</v>
      </c>
      <c r="J20" s="13">
        <v>3996</v>
      </c>
      <c r="K20" s="13"/>
      <c r="L20" s="13"/>
      <c r="M20" s="13">
        <v>7291.3450000000003</v>
      </c>
      <c r="N20" s="13">
        <f>1670.97+4559.49</f>
        <v>6230.46</v>
      </c>
      <c r="O20" s="13">
        <v>6000</v>
      </c>
      <c r="P20" s="39">
        <v>0</v>
      </c>
      <c r="Q20" s="39">
        <v>0</v>
      </c>
      <c r="R20" s="13">
        <v>0</v>
      </c>
      <c r="S20" s="13"/>
      <c r="T20" s="15">
        <f t="shared" si="0"/>
        <v>37404.28</v>
      </c>
      <c r="U20" t="s">
        <v>75</v>
      </c>
    </row>
    <row r="21" spans="1:21" x14ac:dyDescent="0.25">
      <c r="A21" s="12" t="s">
        <v>7</v>
      </c>
      <c r="B21" s="145">
        <v>58960.800000000003</v>
      </c>
      <c r="C21" s="146"/>
      <c r="D21" s="37">
        <v>54921.369999999995</v>
      </c>
      <c r="E21" s="38"/>
      <c r="F21" s="13">
        <v>2637.2949999999996</v>
      </c>
      <c r="G21" s="13">
        <v>5584.86</v>
      </c>
      <c r="H21" s="14">
        <v>4964.32</v>
      </c>
      <c r="I21" s="13">
        <v>0</v>
      </c>
      <c r="J21" s="13">
        <v>3996</v>
      </c>
      <c r="K21" s="13"/>
      <c r="L21" s="13"/>
      <c r="M21" s="13">
        <v>7291.3450000000003</v>
      </c>
      <c r="N21" s="13">
        <v>1034.4100000000001</v>
      </c>
      <c r="O21" s="13">
        <v>4373</v>
      </c>
      <c r="P21" s="39">
        <v>0</v>
      </c>
      <c r="Q21" s="39">
        <f>85914+27069</f>
        <v>112983</v>
      </c>
      <c r="R21" s="13">
        <v>0</v>
      </c>
      <c r="S21" s="13"/>
      <c r="T21" s="15">
        <f t="shared" si="0"/>
        <v>142864.23000000001</v>
      </c>
    </row>
    <row r="22" spans="1:21" x14ac:dyDescent="0.25">
      <c r="A22" s="12" t="s">
        <v>13</v>
      </c>
      <c r="B22" s="145">
        <v>58960.800000000003</v>
      </c>
      <c r="C22" s="146"/>
      <c r="D22" s="37">
        <v>84895.12</v>
      </c>
      <c r="E22" s="38"/>
      <c r="F22" s="13">
        <v>2637.2949999999996</v>
      </c>
      <c r="G22" s="13">
        <v>5584.86</v>
      </c>
      <c r="H22" s="14">
        <v>4964.32</v>
      </c>
      <c r="I22" s="13">
        <v>0</v>
      </c>
      <c r="J22" s="13">
        <v>3996</v>
      </c>
      <c r="K22" s="13"/>
      <c r="L22" s="13"/>
      <c r="M22" s="13">
        <v>7291.3450000000003</v>
      </c>
      <c r="N22" s="13">
        <v>2148.39</v>
      </c>
      <c r="O22" s="13">
        <v>0</v>
      </c>
      <c r="P22" s="39">
        <v>1986</v>
      </c>
      <c r="Q22" s="39">
        <v>0</v>
      </c>
      <c r="R22" s="13">
        <v>0</v>
      </c>
      <c r="S22" s="13"/>
      <c r="T22" s="15">
        <f t="shared" si="0"/>
        <v>28608.21</v>
      </c>
    </row>
    <row r="23" spans="1:21" x14ac:dyDescent="0.25">
      <c r="A23" s="12" t="s">
        <v>8</v>
      </c>
      <c r="B23" s="145">
        <v>58960.800000000003</v>
      </c>
      <c r="C23" s="146"/>
      <c r="D23" s="37">
        <v>55656.30000000001</v>
      </c>
      <c r="E23" s="38"/>
      <c r="F23" s="13">
        <v>2637.2949999999996</v>
      </c>
      <c r="G23" s="13">
        <v>5584.86</v>
      </c>
      <c r="H23" s="14">
        <v>4964.32</v>
      </c>
      <c r="I23" s="13">
        <v>0</v>
      </c>
      <c r="J23" s="13">
        <v>3996</v>
      </c>
      <c r="K23" s="13"/>
      <c r="L23" s="13"/>
      <c r="M23" s="13">
        <v>7291.3450000000003</v>
      </c>
      <c r="N23" s="13">
        <f>816.7+8534.43</f>
        <v>9351.130000000001</v>
      </c>
      <c r="O23" s="13">
        <v>700</v>
      </c>
      <c r="P23" s="39">
        <f>15325+5175</f>
        <v>20500</v>
      </c>
      <c r="Q23" s="39">
        <v>0</v>
      </c>
      <c r="R23" s="13">
        <v>0</v>
      </c>
      <c r="S23" s="13"/>
      <c r="T23" s="15">
        <f t="shared" si="0"/>
        <v>55024.95</v>
      </c>
    </row>
    <row r="24" spans="1:21" x14ac:dyDescent="0.25">
      <c r="A24" s="12" t="s">
        <v>9</v>
      </c>
      <c r="B24" s="145">
        <v>58960.800000000003</v>
      </c>
      <c r="C24" s="146"/>
      <c r="D24" s="37">
        <v>56826.14</v>
      </c>
      <c r="E24" s="38"/>
      <c r="F24" s="13">
        <v>2637.2949999999996</v>
      </c>
      <c r="G24" s="13">
        <v>5584.86</v>
      </c>
      <c r="H24" s="14">
        <v>4964.32</v>
      </c>
      <c r="I24" s="13">
        <v>0</v>
      </c>
      <c r="J24" s="13">
        <v>3996</v>
      </c>
      <c r="K24" s="13"/>
      <c r="L24" s="13"/>
      <c r="M24" s="13">
        <v>7291.3450000000003</v>
      </c>
      <c r="N24" s="13">
        <f>4410.18+2463.77</f>
        <v>6873.9500000000007</v>
      </c>
      <c r="O24" s="13">
        <v>4500</v>
      </c>
      <c r="P24" s="39">
        <v>0</v>
      </c>
      <c r="Q24" s="39">
        <f>27164+109523</f>
        <v>136687</v>
      </c>
      <c r="R24" s="13">
        <v>0</v>
      </c>
      <c r="S24" s="13"/>
      <c r="T24" s="15">
        <f t="shared" si="0"/>
        <v>172534.77000000002</v>
      </c>
    </row>
    <row r="25" spans="1:21" x14ac:dyDescent="0.25">
      <c r="A25" s="12" t="s">
        <v>42</v>
      </c>
      <c r="B25" s="145">
        <v>58960.800000000003</v>
      </c>
      <c r="C25" s="146"/>
      <c r="D25" s="37">
        <v>88344.53</v>
      </c>
      <c r="E25" s="38"/>
      <c r="F25" s="13">
        <v>2637.2949999999996</v>
      </c>
      <c r="G25" s="13">
        <v>5584.86</v>
      </c>
      <c r="H25" s="14">
        <v>4964.32</v>
      </c>
      <c r="I25" s="13">
        <v>0</v>
      </c>
      <c r="J25" s="13">
        <v>3996</v>
      </c>
      <c r="K25" s="13"/>
      <c r="L25" s="13"/>
      <c r="M25" s="13">
        <v>7291.3450000000003</v>
      </c>
      <c r="N25" s="13">
        <v>731.77</v>
      </c>
      <c r="O25" s="13">
        <f>6741+4500+1373.27</f>
        <v>12614.27</v>
      </c>
      <c r="P25" s="39">
        <v>0</v>
      </c>
      <c r="Q25" s="39">
        <v>0</v>
      </c>
      <c r="R25" s="13">
        <v>0</v>
      </c>
      <c r="S25" s="13"/>
      <c r="T25" s="15">
        <f t="shared" si="0"/>
        <v>37819.86</v>
      </c>
    </row>
    <row r="26" spans="1:21" x14ac:dyDescent="0.25">
      <c r="A26" s="12" t="s">
        <v>43</v>
      </c>
      <c r="B26" s="145">
        <v>58960.800000000003</v>
      </c>
      <c r="C26" s="146"/>
      <c r="D26" s="37">
        <v>56437.740000000005</v>
      </c>
      <c r="E26" s="38"/>
      <c r="F26" s="13">
        <v>2637.2949999999996</v>
      </c>
      <c r="G26" s="13">
        <v>5584.86</v>
      </c>
      <c r="H26" s="14">
        <v>4964.32</v>
      </c>
      <c r="I26" s="13">
        <v>700</v>
      </c>
      <c r="J26" s="13">
        <v>3996</v>
      </c>
      <c r="K26" s="13"/>
      <c r="L26" s="13"/>
      <c r="M26" s="13">
        <v>7291.3450000000003</v>
      </c>
      <c r="N26" s="13">
        <v>3832.05</v>
      </c>
      <c r="O26" s="13">
        <v>0</v>
      </c>
      <c r="P26" s="39">
        <v>0</v>
      </c>
      <c r="Q26" s="39">
        <v>0</v>
      </c>
      <c r="R26" s="13">
        <v>0</v>
      </c>
      <c r="S26" s="13"/>
      <c r="T26" s="15">
        <f t="shared" si="0"/>
        <v>29005.87</v>
      </c>
    </row>
    <row r="27" spans="1:21" x14ac:dyDescent="0.25">
      <c r="A27" s="12" t="s">
        <v>44</v>
      </c>
      <c r="B27" s="145"/>
      <c r="C27" s="146"/>
      <c r="D27" s="37"/>
      <c r="E27" s="38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39"/>
      <c r="Q27" s="39"/>
      <c r="R27" s="13"/>
      <c r="S27" s="13"/>
      <c r="T27" s="15"/>
    </row>
    <row r="28" spans="1:21" x14ac:dyDescent="0.25">
      <c r="A28" s="12" t="s">
        <v>45</v>
      </c>
      <c r="B28" s="145"/>
      <c r="C28" s="146"/>
      <c r="D28" s="37"/>
      <c r="E28" s="38"/>
      <c r="F28" s="13"/>
      <c r="G28" s="13"/>
      <c r="H28" s="14"/>
      <c r="I28" s="13"/>
      <c r="J28" s="13"/>
      <c r="K28" s="13"/>
      <c r="L28" s="13"/>
      <c r="M28" s="13"/>
      <c r="N28" s="13"/>
      <c r="O28" s="13"/>
      <c r="P28" s="39"/>
      <c r="Q28" s="39"/>
      <c r="R28" s="13"/>
      <c r="S28" s="13"/>
      <c r="T28" s="15"/>
    </row>
    <row r="29" spans="1:21" ht="22.5" customHeight="1" x14ac:dyDescent="0.25">
      <c r="A29" s="65" t="s">
        <v>46</v>
      </c>
      <c r="B29" s="145">
        <v>0</v>
      </c>
      <c r="C29" s="146"/>
      <c r="D29" s="37">
        <f>1800+1800+1800</f>
        <v>5400</v>
      </c>
      <c r="E29" s="2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39"/>
      <c r="Q29" s="39"/>
      <c r="R29" s="13"/>
      <c r="S29" s="13"/>
      <c r="T29" s="15"/>
    </row>
    <row r="30" spans="1:21" x14ac:dyDescent="0.25">
      <c r="A30" s="16" t="s">
        <v>2</v>
      </c>
      <c r="B30" s="131">
        <f>SUM(B17:B29)</f>
        <v>589608</v>
      </c>
      <c r="C30" s="132"/>
      <c r="D30" s="27">
        <f>SUM(D17:D29)</f>
        <v>614918.54999999993</v>
      </c>
      <c r="E30" s="17"/>
      <c r="F30" s="17">
        <f>SUM(F17:F29)</f>
        <v>26372.949999999993</v>
      </c>
      <c r="G30" s="17">
        <f>SUM(G17:G29)</f>
        <v>55848.6</v>
      </c>
      <c r="H30" s="17">
        <f>SUM(H17:H29)</f>
        <v>49643.199999999997</v>
      </c>
      <c r="I30" s="17">
        <f>SUM(I17:I29)</f>
        <v>5600</v>
      </c>
      <c r="J30" s="17">
        <f>SUM(J17:J29)</f>
        <v>39960</v>
      </c>
      <c r="K30" s="17"/>
      <c r="L30" s="17"/>
      <c r="M30" s="17">
        <f t="shared" ref="M30:R30" si="1">SUM(M17:M29)</f>
        <v>72913.45</v>
      </c>
      <c r="N30" s="17">
        <f t="shared" si="1"/>
        <v>53500.950000000004</v>
      </c>
      <c r="O30" s="17">
        <f t="shared" si="1"/>
        <v>29687.27</v>
      </c>
      <c r="P30" s="27">
        <f t="shared" si="1"/>
        <v>22486</v>
      </c>
      <c r="Q30" s="48">
        <f t="shared" si="1"/>
        <v>249670</v>
      </c>
      <c r="R30" s="17">
        <f t="shared" si="1"/>
        <v>0</v>
      </c>
      <c r="S30" s="17"/>
      <c r="T30" s="18">
        <f>SUM(T17:T29)</f>
        <v>605682.42000000004</v>
      </c>
    </row>
    <row r="31" spans="1:2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40" t="s">
        <v>64</v>
      </c>
      <c r="R31" s="133">
        <f>E15+D30-T30</f>
        <v>103826.30500000005</v>
      </c>
      <c r="S31" s="133"/>
      <c r="T31" s="133"/>
    </row>
    <row r="32" spans="1:21" x14ac:dyDescent="0.25">
      <c r="A32" s="24"/>
      <c r="B32" s="25"/>
      <c r="C32" s="4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1:20" x14ac:dyDescent="0.25">
      <c r="A33" s="24"/>
      <c r="B33" s="25"/>
      <c r="C33" s="49"/>
      <c r="D33" s="25" t="s">
        <v>14</v>
      </c>
      <c r="E33" s="25">
        <v>1500</v>
      </c>
      <c r="F33" s="25" t="s">
        <v>79</v>
      </c>
      <c r="G33" s="25"/>
      <c r="H33" s="25"/>
      <c r="I33" s="25"/>
      <c r="J33" s="25"/>
      <c r="K33" s="25"/>
      <c r="L33" s="25"/>
      <c r="M33" s="60" t="s">
        <v>14</v>
      </c>
      <c r="N33" s="60">
        <v>4853.7700000000004</v>
      </c>
      <c r="O33" s="60" t="s">
        <v>78</v>
      </c>
      <c r="P33" s="60">
        <v>796.72</v>
      </c>
      <c r="Q33" s="60" t="s">
        <v>80</v>
      </c>
      <c r="R33" s="60"/>
      <c r="S33" s="25"/>
      <c r="T33" s="26"/>
    </row>
    <row r="34" spans="1:20" x14ac:dyDescent="0.25">
      <c r="A34" s="24"/>
      <c r="B34" s="25"/>
      <c r="C34" s="49"/>
      <c r="D34" s="25" t="s">
        <v>12</v>
      </c>
      <c r="E34" s="25">
        <v>6000</v>
      </c>
      <c r="F34" s="25" t="s">
        <v>81</v>
      </c>
      <c r="G34" s="25"/>
      <c r="H34" s="25"/>
      <c r="I34" s="25"/>
      <c r="J34" s="25"/>
      <c r="K34" s="25"/>
      <c r="L34" s="25"/>
      <c r="M34" s="60" t="s">
        <v>6</v>
      </c>
      <c r="N34" s="60">
        <v>7559.15</v>
      </c>
      <c r="O34" s="60" t="s">
        <v>78</v>
      </c>
      <c r="P34" s="61">
        <v>3308.12</v>
      </c>
      <c r="Q34" s="60" t="s">
        <v>80</v>
      </c>
      <c r="R34" s="60"/>
      <c r="S34" s="25"/>
      <c r="T34" s="26"/>
    </row>
    <row r="35" spans="1:20" x14ac:dyDescent="0.25">
      <c r="A35" s="24"/>
      <c r="B35" s="25"/>
      <c r="C35" s="49"/>
      <c r="D35" s="25" t="s">
        <v>7</v>
      </c>
      <c r="E35" s="25">
        <v>4373</v>
      </c>
      <c r="F35" s="25" t="s">
        <v>65</v>
      </c>
      <c r="G35" s="25"/>
      <c r="H35" s="25"/>
      <c r="I35" s="25"/>
      <c r="J35" s="25"/>
      <c r="K35" s="25"/>
      <c r="L35" s="25"/>
      <c r="M35" s="60" t="s">
        <v>5</v>
      </c>
      <c r="N35" s="60">
        <v>3182.8</v>
      </c>
      <c r="O35" s="60" t="s">
        <v>78</v>
      </c>
      <c r="P35" s="61">
        <v>3598.23</v>
      </c>
      <c r="Q35" s="60" t="s">
        <v>80</v>
      </c>
      <c r="R35" s="60"/>
      <c r="S35" s="25"/>
      <c r="T35" s="26"/>
    </row>
    <row r="36" spans="1:20" x14ac:dyDescent="0.25">
      <c r="A36" s="24"/>
      <c r="B36" s="25"/>
      <c r="C36" s="50"/>
      <c r="D36" s="25" t="s">
        <v>8</v>
      </c>
      <c r="E36" s="25">
        <v>700</v>
      </c>
      <c r="F36" s="25" t="s">
        <v>82</v>
      </c>
      <c r="G36" s="25"/>
      <c r="H36" s="25"/>
      <c r="I36" s="25"/>
      <c r="J36" s="25"/>
      <c r="K36" s="25"/>
      <c r="L36" s="25"/>
      <c r="M36" s="60" t="s">
        <v>12</v>
      </c>
      <c r="N36" s="60">
        <v>1670.97</v>
      </c>
      <c r="O36" s="60" t="s">
        <v>78</v>
      </c>
      <c r="P36" s="61">
        <v>4559.49</v>
      </c>
      <c r="Q36" s="60" t="s">
        <v>80</v>
      </c>
      <c r="R36" s="60"/>
      <c r="S36" s="25"/>
      <c r="T36" s="26"/>
    </row>
    <row r="37" spans="1:20" x14ac:dyDescent="0.25">
      <c r="A37" s="24"/>
      <c r="B37" s="25"/>
      <c r="C37" s="50"/>
      <c r="D37" s="25" t="s">
        <v>9</v>
      </c>
      <c r="E37" s="25">
        <v>4500</v>
      </c>
      <c r="F37" s="25" t="s">
        <v>83</v>
      </c>
      <c r="G37" s="25"/>
      <c r="H37" s="25"/>
      <c r="I37" s="25"/>
      <c r="J37" s="25"/>
      <c r="K37" s="25"/>
      <c r="L37" s="25"/>
      <c r="M37" s="60" t="s">
        <v>7</v>
      </c>
      <c r="N37" s="60">
        <v>1034.4100000000001</v>
      </c>
      <c r="O37" s="60" t="s">
        <v>78</v>
      </c>
      <c r="P37" s="61"/>
      <c r="Q37" s="60"/>
      <c r="R37" s="60"/>
      <c r="S37" s="25"/>
      <c r="T37" s="26"/>
    </row>
    <row r="38" spans="1:20" x14ac:dyDescent="0.25">
      <c r="A38" s="24"/>
      <c r="B38" s="25"/>
      <c r="C38" s="50"/>
      <c r="D38" s="25" t="s">
        <v>10</v>
      </c>
      <c r="E38" s="25">
        <v>6741</v>
      </c>
      <c r="F38" s="25" t="s">
        <v>15</v>
      </c>
      <c r="G38" s="25"/>
      <c r="H38" s="25"/>
      <c r="I38" s="25"/>
      <c r="J38" s="25"/>
      <c r="K38" s="25"/>
      <c r="L38" s="25"/>
      <c r="M38" s="60" t="s">
        <v>13</v>
      </c>
      <c r="N38" s="60">
        <v>2148.39</v>
      </c>
      <c r="O38" s="60" t="s">
        <v>78</v>
      </c>
      <c r="P38" s="61"/>
      <c r="Q38" s="60"/>
      <c r="R38" s="60"/>
      <c r="S38" s="25"/>
      <c r="T38" s="26"/>
    </row>
    <row r="39" spans="1:20" x14ac:dyDescent="0.25">
      <c r="A39" s="24"/>
      <c r="B39" s="25"/>
      <c r="C39" s="50"/>
      <c r="D39" s="25"/>
      <c r="E39" s="25">
        <v>4500</v>
      </c>
      <c r="F39" s="25" t="s">
        <v>84</v>
      </c>
      <c r="G39" s="25"/>
      <c r="H39" s="25"/>
      <c r="I39" s="25"/>
      <c r="J39" s="25"/>
      <c r="K39" s="25"/>
      <c r="L39" s="25"/>
      <c r="M39" s="60" t="s">
        <v>8</v>
      </c>
      <c r="N39" s="60">
        <v>816.7</v>
      </c>
      <c r="O39" s="60" t="s">
        <v>78</v>
      </c>
      <c r="P39" s="61">
        <v>8534.43</v>
      </c>
      <c r="Q39" s="60" t="s">
        <v>80</v>
      </c>
      <c r="R39" s="60"/>
      <c r="S39" s="25"/>
      <c r="T39" s="26"/>
    </row>
    <row r="40" spans="1:20" x14ac:dyDescent="0.25">
      <c r="A40" s="24"/>
      <c r="B40" s="25"/>
      <c r="C40" s="50"/>
      <c r="D40" s="25"/>
      <c r="E40" s="25">
        <v>1373.27</v>
      </c>
      <c r="F40" s="25" t="s">
        <v>66</v>
      </c>
      <c r="G40" s="25"/>
      <c r="H40" s="25"/>
      <c r="I40" s="25"/>
      <c r="J40" s="25"/>
      <c r="K40" s="25"/>
      <c r="L40" s="25"/>
      <c r="M40" s="60" t="s">
        <v>9</v>
      </c>
      <c r="N40" s="60">
        <v>4410.18</v>
      </c>
      <c r="O40" s="60" t="s">
        <v>78</v>
      </c>
      <c r="P40" s="61">
        <v>2463.77</v>
      </c>
      <c r="Q40" s="60" t="s">
        <v>80</v>
      </c>
      <c r="R40" s="60"/>
      <c r="S40" s="25"/>
      <c r="T40" s="26"/>
    </row>
    <row r="41" spans="1:20" x14ac:dyDescent="0.25">
      <c r="A41" s="24"/>
      <c r="B41" s="47"/>
      <c r="C41" s="50"/>
      <c r="D41" s="25"/>
      <c r="E41" s="64"/>
      <c r="F41" s="25"/>
      <c r="G41" s="25"/>
      <c r="H41" s="25"/>
      <c r="I41" s="25"/>
      <c r="J41" s="25"/>
      <c r="K41" s="25"/>
      <c r="L41" s="25"/>
      <c r="M41" s="60" t="s">
        <v>10</v>
      </c>
      <c r="N41" s="60">
        <v>0</v>
      </c>
      <c r="O41" s="60" t="s">
        <v>78</v>
      </c>
      <c r="P41" s="61">
        <v>731.77</v>
      </c>
      <c r="Q41" s="60" t="s">
        <v>80</v>
      </c>
      <c r="R41" s="60"/>
      <c r="S41" s="25"/>
      <c r="T41" s="26"/>
    </row>
    <row r="42" spans="1:20" x14ac:dyDescent="0.25">
      <c r="A42" s="24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60" t="s">
        <v>11</v>
      </c>
      <c r="N42" s="60">
        <v>0</v>
      </c>
      <c r="O42" s="60" t="s">
        <v>78</v>
      </c>
      <c r="P42" s="61">
        <v>3832.05</v>
      </c>
      <c r="Q42" s="60" t="s">
        <v>80</v>
      </c>
      <c r="R42" s="60"/>
      <c r="S42" s="25"/>
      <c r="T42" s="26"/>
    </row>
    <row r="43" spans="1:20" x14ac:dyDescent="0.25">
      <c r="A43" s="24"/>
      <c r="B43" s="25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x14ac:dyDescent="0.25">
      <c r="A44" s="24"/>
      <c r="B44" s="47"/>
      <c r="C44" s="5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x14ac:dyDescent="0.25">
      <c r="C45" s="41"/>
      <c r="R45" s="112"/>
      <c r="S45" s="112"/>
      <c r="T45" s="112"/>
    </row>
    <row r="46" spans="1:20" x14ac:dyDescent="0.25">
      <c r="A46" s="134" t="s">
        <v>47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0" x14ac:dyDescent="0.25">
      <c r="A47" s="135" t="s">
        <v>48</v>
      </c>
      <c r="B47" s="136"/>
      <c r="C47" s="139" t="s">
        <v>3</v>
      </c>
      <c r="D47" s="140"/>
      <c r="E47" s="140"/>
      <c r="F47" s="140"/>
      <c r="G47" s="140"/>
      <c r="H47" s="140"/>
      <c r="I47" s="140"/>
      <c r="J47" s="140"/>
      <c r="K47" s="141"/>
      <c r="L47" s="89" t="s">
        <v>49</v>
      </c>
      <c r="M47" s="90"/>
      <c r="N47" s="91"/>
      <c r="O47" s="95" t="s">
        <v>50</v>
      </c>
      <c r="P47" s="95"/>
      <c r="Q47" s="135" t="s">
        <v>51</v>
      </c>
      <c r="R47" s="136"/>
      <c r="S47" s="57"/>
      <c r="T47" s="95" t="s">
        <v>52</v>
      </c>
    </row>
    <row r="48" spans="1:20" x14ac:dyDescent="0.25">
      <c r="A48" s="137"/>
      <c r="B48" s="138"/>
      <c r="C48" s="142"/>
      <c r="D48" s="143"/>
      <c r="E48" s="143"/>
      <c r="F48" s="143"/>
      <c r="G48" s="143"/>
      <c r="H48" s="143"/>
      <c r="I48" s="143"/>
      <c r="J48" s="143"/>
      <c r="K48" s="144"/>
      <c r="L48" s="92"/>
      <c r="M48" s="93"/>
      <c r="N48" s="94"/>
      <c r="O48" s="96"/>
      <c r="P48" s="96"/>
      <c r="Q48" s="137"/>
      <c r="R48" s="138"/>
      <c r="S48" s="58"/>
      <c r="T48" s="96"/>
    </row>
    <row r="49" spans="1:20" x14ac:dyDescent="0.25">
      <c r="A49" s="80"/>
      <c r="B49" s="81"/>
      <c r="C49" s="82" t="s">
        <v>53</v>
      </c>
      <c r="D49" s="83"/>
      <c r="E49" s="83"/>
      <c r="F49" s="83"/>
      <c r="G49" s="83"/>
      <c r="H49" s="83"/>
      <c r="I49" s="83"/>
      <c r="J49" s="83"/>
      <c r="K49" s="84"/>
      <c r="L49" s="85"/>
      <c r="M49" s="86"/>
      <c r="N49" s="87"/>
      <c r="O49" s="19"/>
      <c r="P49" s="19"/>
      <c r="Q49" s="129"/>
      <c r="R49" s="130"/>
      <c r="S49" s="56"/>
      <c r="T49" s="19"/>
    </row>
    <row r="50" spans="1:20" x14ac:dyDescent="0.25">
      <c r="A50" s="80"/>
      <c r="B50" s="81"/>
      <c r="C50" s="82" t="s">
        <v>54</v>
      </c>
      <c r="D50" s="83"/>
      <c r="E50" s="83"/>
      <c r="F50" s="83"/>
      <c r="G50" s="83"/>
      <c r="H50" s="83"/>
      <c r="I50" s="83"/>
      <c r="J50" s="83"/>
      <c r="K50" s="84"/>
      <c r="L50" s="72" t="s">
        <v>74</v>
      </c>
      <c r="M50" s="73"/>
      <c r="N50" s="74"/>
      <c r="O50" s="20">
        <v>0.05</v>
      </c>
      <c r="P50" s="21"/>
      <c r="Q50" s="78">
        <f>SUM(O50*2002.5*12)</f>
        <v>1201.5</v>
      </c>
      <c r="R50" s="79"/>
      <c r="S50" s="51"/>
      <c r="T50" s="20"/>
    </row>
    <row r="51" spans="1:20" x14ac:dyDescent="0.25">
      <c r="A51" s="80"/>
      <c r="B51" s="81"/>
      <c r="C51" s="82" t="s">
        <v>55</v>
      </c>
      <c r="D51" s="83"/>
      <c r="E51" s="83"/>
      <c r="F51" s="83"/>
      <c r="G51" s="83"/>
      <c r="H51" s="83"/>
      <c r="I51" s="83"/>
      <c r="J51" s="83"/>
      <c r="K51" s="84"/>
      <c r="L51" s="72" t="s">
        <v>74</v>
      </c>
      <c r="M51" s="73"/>
      <c r="N51" s="74"/>
      <c r="O51" s="20">
        <v>0.05</v>
      </c>
      <c r="P51" s="21"/>
      <c r="Q51" s="78">
        <f t="shared" ref="Q51:Q56" si="2">SUM(O51*2002.5*12)</f>
        <v>1201.5</v>
      </c>
      <c r="R51" s="79"/>
      <c r="S51" s="51"/>
      <c r="T51" s="20"/>
    </row>
    <row r="52" spans="1:20" x14ac:dyDescent="0.25">
      <c r="A52" s="80"/>
      <c r="B52" s="81"/>
      <c r="C52" s="82" t="s">
        <v>56</v>
      </c>
      <c r="D52" s="83"/>
      <c r="E52" s="83"/>
      <c r="F52" s="83"/>
      <c r="G52" s="83"/>
      <c r="H52" s="83"/>
      <c r="I52" s="83"/>
      <c r="J52" s="83"/>
      <c r="K52" s="84"/>
      <c r="L52" s="72" t="s">
        <v>57</v>
      </c>
      <c r="M52" s="73"/>
      <c r="N52" s="74"/>
      <c r="O52" s="20">
        <v>0.15</v>
      </c>
      <c r="P52" s="21"/>
      <c r="Q52" s="78">
        <f t="shared" si="2"/>
        <v>3604.5</v>
      </c>
      <c r="R52" s="79"/>
      <c r="S52" s="51"/>
      <c r="T52" s="20"/>
    </row>
    <row r="53" spans="1:20" x14ac:dyDescent="0.25">
      <c r="A53" s="78"/>
      <c r="B53" s="79"/>
      <c r="C53" s="66" t="s">
        <v>58</v>
      </c>
      <c r="D53" s="67"/>
      <c r="E53" s="67"/>
      <c r="F53" s="67"/>
      <c r="G53" s="67"/>
      <c r="H53" s="67"/>
      <c r="I53" s="67"/>
      <c r="J53" s="67"/>
      <c r="K53" s="68"/>
      <c r="L53" s="72" t="s">
        <v>74</v>
      </c>
      <c r="M53" s="73"/>
      <c r="N53" s="74"/>
      <c r="O53" s="1">
        <v>0.15</v>
      </c>
      <c r="P53" s="1"/>
      <c r="Q53" s="78">
        <f t="shared" si="2"/>
        <v>3604.5</v>
      </c>
      <c r="R53" s="79"/>
      <c r="S53" s="51"/>
      <c r="T53" s="1"/>
    </row>
    <row r="54" spans="1:20" x14ac:dyDescent="0.25">
      <c r="A54" s="78"/>
      <c r="B54" s="79"/>
      <c r="C54" s="75" t="s">
        <v>59</v>
      </c>
      <c r="D54" s="76"/>
      <c r="E54" s="76"/>
      <c r="F54" s="76"/>
      <c r="G54" s="76"/>
      <c r="H54" s="76"/>
      <c r="I54" s="76"/>
      <c r="J54" s="76"/>
      <c r="K54" s="77"/>
      <c r="L54" s="69" t="s">
        <v>60</v>
      </c>
      <c r="M54" s="70"/>
      <c r="N54" s="71"/>
      <c r="O54" s="1">
        <v>0.25</v>
      </c>
      <c r="P54" s="1"/>
      <c r="Q54" s="78">
        <f t="shared" si="2"/>
        <v>6007.5</v>
      </c>
      <c r="R54" s="79"/>
      <c r="S54" s="51"/>
      <c r="T54" s="1"/>
    </row>
    <row r="55" spans="1:20" x14ac:dyDescent="0.25">
      <c r="A55" s="78"/>
      <c r="B55" s="79"/>
      <c r="C55" s="75" t="s">
        <v>61</v>
      </c>
      <c r="D55" s="76"/>
      <c r="E55" s="76"/>
      <c r="F55" s="76"/>
      <c r="G55" s="76"/>
      <c r="H55" s="76"/>
      <c r="I55" s="76"/>
      <c r="J55" s="76"/>
      <c r="K55" s="77"/>
      <c r="L55" s="69" t="s">
        <v>60</v>
      </c>
      <c r="M55" s="70"/>
      <c r="N55" s="71"/>
      <c r="O55" s="1">
        <v>0.1</v>
      </c>
      <c r="P55" s="22"/>
      <c r="Q55" s="78">
        <f t="shared" si="2"/>
        <v>2403</v>
      </c>
      <c r="R55" s="79"/>
      <c r="S55" s="51"/>
      <c r="T55" s="1"/>
    </row>
    <row r="56" spans="1:20" x14ac:dyDescent="0.25">
      <c r="A56" s="78"/>
      <c r="B56" s="79"/>
      <c r="C56" s="66" t="s">
        <v>62</v>
      </c>
      <c r="D56" s="67"/>
      <c r="E56" s="67"/>
      <c r="F56" s="67"/>
      <c r="G56" s="67"/>
      <c r="H56" s="67"/>
      <c r="I56" s="67"/>
      <c r="J56" s="67"/>
      <c r="K56" s="68"/>
      <c r="L56" s="69" t="s">
        <v>60</v>
      </c>
      <c r="M56" s="70"/>
      <c r="N56" s="71"/>
      <c r="O56" s="1">
        <v>0.25</v>
      </c>
      <c r="P56" s="1"/>
      <c r="Q56" s="78">
        <f t="shared" si="2"/>
        <v>6007.5</v>
      </c>
      <c r="R56" s="79"/>
      <c r="S56" s="51"/>
      <c r="T56" s="1"/>
    </row>
    <row r="57" spans="1:20" x14ac:dyDescent="0.25">
      <c r="E57" s="42" t="s">
        <v>63</v>
      </c>
      <c r="F57" s="43"/>
      <c r="G57" s="43"/>
      <c r="H57" s="43"/>
      <c r="I57" s="43"/>
      <c r="J57" s="43"/>
      <c r="K57" s="43"/>
      <c r="L57" s="43"/>
      <c r="M57" s="43"/>
      <c r="N57" s="43"/>
      <c r="O57" s="44">
        <f>SUM(O50:O56)</f>
        <v>1</v>
      </c>
      <c r="P57" s="45"/>
      <c r="Q57" s="78">
        <f>SUM(Q50:Q56)</f>
        <v>24030</v>
      </c>
      <c r="R57" s="79"/>
      <c r="S57" s="51"/>
      <c r="T57" s="1"/>
    </row>
  </sheetData>
  <mergeCells count="92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A13:E13"/>
    <mergeCell ref="A14:E14"/>
    <mergeCell ref="F14:T14"/>
    <mergeCell ref="A15:D15"/>
    <mergeCell ref="P12:Q12"/>
    <mergeCell ref="B8:D8"/>
    <mergeCell ref="B9:D9"/>
    <mergeCell ref="A12:D12"/>
    <mergeCell ref="F12:O1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A50:B50"/>
    <mergeCell ref="C50:K50"/>
    <mergeCell ref="L50:N50"/>
    <mergeCell ref="Q50:R50"/>
    <mergeCell ref="B30:C30"/>
    <mergeCell ref="R31:T31"/>
    <mergeCell ref="R45:T45"/>
    <mergeCell ref="A46:T46"/>
    <mergeCell ref="A47:B48"/>
    <mergeCell ref="C47:K48"/>
    <mergeCell ref="L47:N48"/>
    <mergeCell ref="O47:O48"/>
    <mergeCell ref="P47:P48"/>
    <mergeCell ref="Q47:R48"/>
    <mergeCell ref="T47:T48"/>
    <mergeCell ref="A49:B49"/>
    <mergeCell ref="C49:K49"/>
    <mergeCell ref="L49:N49"/>
    <mergeCell ref="Q49:R49"/>
    <mergeCell ref="L54:N54"/>
    <mergeCell ref="Q54:R54"/>
    <mergeCell ref="C54:K54"/>
    <mergeCell ref="A51:B51"/>
    <mergeCell ref="C51:K51"/>
    <mergeCell ref="L51:N51"/>
    <mergeCell ref="Q51:R51"/>
    <mergeCell ref="A52:B52"/>
    <mergeCell ref="C52:K52"/>
    <mergeCell ref="L52:N52"/>
    <mergeCell ref="Q52:R52"/>
    <mergeCell ref="B11:D11"/>
    <mergeCell ref="Q57:R57"/>
    <mergeCell ref="B10:D10"/>
    <mergeCell ref="A55:B55"/>
    <mergeCell ref="C55:K55"/>
    <mergeCell ref="L55:N55"/>
    <mergeCell ref="Q55:R55"/>
    <mergeCell ref="A56:B56"/>
    <mergeCell ref="C56:K56"/>
    <mergeCell ref="L56:N56"/>
    <mergeCell ref="Q56:R56"/>
    <mergeCell ref="A53:B53"/>
    <mergeCell ref="C53:K53"/>
    <mergeCell ref="L53:N53"/>
    <mergeCell ref="Q53:R53"/>
    <mergeCell ref="A54:B54"/>
  </mergeCells>
  <pageMargins left="0.125" right="3.125E-2" top="0.125" bottom="9.375E-2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den</cp:lastModifiedBy>
  <cp:lastPrinted>2018-12-04T06:18:40Z</cp:lastPrinted>
  <dcterms:created xsi:type="dcterms:W3CDTF">2010-10-26T12:00:13Z</dcterms:created>
  <dcterms:modified xsi:type="dcterms:W3CDTF">2018-12-05T07:50:30Z</dcterms:modified>
</cp:coreProperties>
</file>