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3485" windowHeight="5280" activeTab="0"/>
  </bookViews>
  <sheets>
    <sheet name="2018" sheetId="1" r:id="rId1"/>
  </sheets>
  <definedNames>
    <definedName name="_xlnm.Print_Area" localSheetId="0">'2018'!$B$35:$T$46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O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1500-побелка деревьев
12720-покос</t>
        </r>
      </text>
    </comment>
    <comment ref="O22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12720-покос
1625-погрузка и вывоз мусора
21177-асфальт.отмостки
10237-желоба+работа</t>
        </r>
      </text>
    </comment>
    <comment ref="O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9594-дезинсекция
1923,59-тех.обслуживание ОДГО</t>
        </r>
      </text>
    </comment>
    <comment ref="O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450-монтаж водосточной трубы</t>
        </r>
      </text>
    </comment>
  </commentList>
</comments>
</file>

<file path=xl/sharedStrings.xml><?xml version="1.0" encoding="utf-8"?>
<sst xmlns="http://schemas.openxmlformats.org/spreadsheetml/2006/main" count="123" uniqueCount="88">
  <si>
    <t>январь</t>
  </si>
  <si>
    <t>март</t>
  </si>
  <si>
    <t>май</t>
  </si>
  <si>
    <t>июнь</t>
  </si>
  <si>
    <t>июль</t>
  </si>
  <si>
    <t>Содержание</t>
  </si>
  <si>
    <t>итого</t>
  </si>
  <si>
    <t>ремонт</t>
  </si>
  <si>
    <t>апрель</t>
  </si>
  <si>
    <t>ИТОГО</t>
  </si>
  <si>
    <t>февраль</t>
  </si>
  <si>
    <t>август</t>
  </si>
  <si>
    <t>сентябрь</t>
  </si>
  <si>
    <t>октябрь</t>
  </si>
  <si>
    <t>долг</t>
  </si>
  <si>
    <t>Итого</t>
  </si>
  <si>
    <t>Меркурий</t>
  </si>
  <si>
    <t>дезинсекция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</si>
  <si>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</si>
  <si>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</si>
  <si>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</si>
  <si>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</si>
  <si>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</si>
  <si>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</si>
  <si>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</si>
  <si>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</si>
  <si>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</si>
  <si>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</si>
  <si>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</si>
  <si>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</si>
  <si>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</si>
  <si>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</si>
  <si>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</si>
  <si>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</si>
  <si>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</si>
  <si>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</si>
  <si>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</si>
  <si>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</si>
  <si>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</si>
  <si>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</si>
  <si>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</si>
  <si>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</si>
  <si>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</si>
  <si>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</si>
  <si>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</si>
  <si>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</si>
  <si>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</si>
  <si>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</si>
  <si>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</si>
  <si>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</si>
  <si>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</si>
  <si>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</si>
  <si>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Наименование работ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</si>
  <si>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</si>
  <si>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</si>
  <si>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</si>
  <si>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</si>
  <si>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</si>
  <si>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</si>
  <si>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</si>
  <si>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</si>
  <si>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</si>
  <si>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</si>
  <si>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</si>
  <si>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</si>
  <si>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</si>
  <si>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</si>
  <si>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ИТОГО: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</si>
  <si>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</si>
  <si>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</si>
  <si>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</si>
  <si>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</si>
  <si>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</si>
  <si>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</si>
  <si>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</si>
  <si>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</si>
  <si>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Непредвиденные затраты</t>
  </si>
  <si>
    <t>услуги сторонних организаций, разовые работы</t>
  </si>
  <si>
    <t>Администрация</t>
  </si>
  <si>
    <t>Информация о доходах и расходах по дому __Кочубея 5__на 2018год.</t>
  </si>
  <si>
    <t>эл-во</t>
  </si>
  <si>
    <t>х/в</t>
  </si>
  <si>
    <t>Найко</t>
  </si>
  <si>
    <t>побелка деревьев</t>
  </si>
  <si>
    <t>погрузка и вывоз мусора</t>
  </si>
  <si>
    <t>асфальт.отмостки</t>
  </si>
  <si>
    <t>желоба+работа</t>
  </si>
  <si>
    <t>монтаж водосточной трубы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</si>
</sst>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_р_."/>
    <numFmt numFmtId="179" formatCode="0.000"/>
    <numFmt numFmtId="180" formatCode="#,##0.0_р_."/>
    <numFmt numFmtId="181" formatCode="#,##0_р_."/>
    <numFmt numFmtId="182" formatCode="#,##0.0000_р_."/>
    <numFmt numFmtId="183" formatCode="#,##0.00000_р_."/>
    <numFmt numFmtId="184" formatCode="0.0"/>
    <numFmt numFmtId="185" formatCode="#,##0&quot;р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8" fillId="33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4" fontId="11" fillId="35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wrapText="1"/>
    </xf>
    <xf numFmtId="0" fontId="0" fillId="0" borderId="16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vertical="top" wrapText="1"/>
    </xf>
    <xf numFmtId="2" fontId="8" fillId="33" borderId="13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172" fontId="10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4" fontId="10" fillId="33" borderId="10" xfId="0" applyNumberFormat="1" applyFont="1" applyFill="1" applyBorder="1" applyAlignment="1">
      <alignment/>
    </xf>
    <xf numFmtId="4" fontId="10" fillId="9" borderId="10" xfId="0" applyNumberFormat="1" applyFont="1" applyFill="1" applyBorder="1" applyAlignment="1">
      <alignment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9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/>
    </xf>
    <xf numFmtId="17" fontId="10" fillId="12" borderId="10" xfId="0" applyNumberFormat="1" applyFont="1" applyFill="1" applyBorder="1" applyAlignment="1">
      <alignment horizontal="left" wrapText="1"/>
    </xf>
    <xf numFmtId="0" fontId="8" fillId="33" borderId="15" xfId="0" applyNumberFormat="1" applyFont="1" applyFill="1" applyBorder="1" applyAlignment="1">
      <alignment wrapText="1"/>
    </xf>
    <xf numFmtId="2" fontId="8" fillId="33" borderId="15" xfId="0" applyNumberFormat="1" applyFont="1" applyFill="1" applyBorder="1" applyAlignment="1">
      <alignment vertical="top" wrapText="1"/>
    </xf>
    <xf numFmtId="2" fontId="8" fillId="33" borderId="16" xfId="0" applyNumberFormat="1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0" fontId="49" fillId="0" borderId="15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49" fillId="0" borderId="15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2" borderId="15" xfId="0" applyFill="1" applyBorder="1" applyAlignment="1">
      <alignment horizontal="left" wrapText="1"/>
    </xf>
    <xf numFmtId="0" fontId="0" fillId="32" borderId="19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32" borderId="15" xfId="0" applyFill="1" applyBorder="1" applyAlignment="1">
      <alignment horizontal="center" wrapText="1"/>
    </xf>
    <xf numFmtId="0" fontId="0" fillId="32" borderId="19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9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left" wrapText="1"/>
    </xf>
    <xf numFmtId="2" fontId="8" fillId="0" borderId="17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8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2" fontId="1" fillId="32" borderId="15" xfId="0" applyNumberFormat="1" applyFont="1" applyFill="1" applyBorder="1" applyAlignment="1">
      <alignment horizontal="center"/>
    </xf>
    <xf numFmtId="172" fontId="1" fillId="32" borderId="16" xfId="0" applyNumberFormat="1" applyFont="1" applyFill="1" applyBorder="1" applyAlignment="1">
      <alignment horizontal="center"/>
    </xf>
    <xf numFmtId="172" fontId="10" fillId="35" borderId="15" xfId="0" applyNumberFormat="1" applyFont="1" applyFill="1" applyBorder="1" applyAlignment="1">
      <alignment horizontal="center"/>
    </xf>
    <xf numFmtId="172" fontId="10" fillId="35" borderId="16" xfId="0" applyNumberFormat="1" applyFont="1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2" borderId="16" xfId="0" applyFill="1" applyBorder="1" applyAlignment="1">
      <alignment/>
    </xf>
    <xf numFmtId="2" fontId="3" fillId="0" borderId="15" xfId="0" applyNumberFormat="1" applyFont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58"/>
  <sheetViews>
    <sheetView tabSelected="1" workbookViewId="0" topLeftCell="A1">
      <selection activeCell="O26" sqref="O26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4.375" style="0" customWidth="1"/>
    <col min="5" max="5" width="7.625" style="0" customWidth="1"/>
    <col min="6" max="6" width="8.25390625" style="0" customWidth="1"/>
    <col min="7" max="8" width="9.125" style="0" customWidth="1"/>
    <col min="11" max="12" width="9.125" style="0" hidden="1" customWidth="1"/>
    <col min="13" max="13" width="8.875" style="0" customWidth="1"/>
    <col min="17" max="17" width="7.875" style="0" customWidth="1"/>
    <col min="18" max="18" width="8.25390625" style="0" customWidth="1"/>
    <col min="19" max="19" width="9.00390625" style="0" hidden="1" customWidth="1"/>
    <col min="21" max="21" width="10.125" style="0" bestFit="1" customWidth="1"/>
  </cols>
  <sheetData>
    <row r="1" spans="1:20" ht="14.25" customHeight="1">
      <c r="A1" s="112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2.75" hidden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20" ht="12.75">
      <c r="A3" s="113"/>
      <c r="B3" s="68"/>
      <c r="C3" s="68"/>
      <c r="D3" s="68"/>
      <c r="E3" s="161"/>
      <c r="F3" s="75" t="s">
        <v>18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29"/>
      <c r="T3" s="1"/>
    </row>
    <row r="4" spans="1:20" ht="12.75">
      <c r="A4" s="4"/>
      <c r="B4" s="162" t="s">
        <v>19</v>
      </c>
      <c r="C4" s="163"/>
      <c r="D4" s="163"/>
      <c r="E4" s="164"/>
      <c r="F4" s="114" t="s">
        <v>5</v>
      </c>
      <c r="G4" s="115"/>
      <c r="H4" s="115"/>
      <c r="I4" s="115"/>
      <c r="J4" s="115"/>
      <c r="K4" s="115"/>
      <c r="L4" s="115"/>
      <c r="M4" s="115"/>
      <c r="N4" s="115"/>
      <c r="O4" s="115"/>
      <c r="P4" s="116" t="s">
        <v>20</v>
      </c>
      <c r="Q4" s="117"/>
      <c r="R4" s="120" t="s">
        <v>21</v>
      </c>
      <c r="S4" s="157" t="s">
        <v>76</v>
      </c>
      <c r="T4" s="123" t="s">
        <v>9</v>
      </c>
    </row>
    <row r="5" spans="1:20" ht="12.75">
      <c r="A5" s="5"/>
      <c r="B5" s="65" t="s">
        <v>22</v>
      </c>
      <c r="C5" s="65" t="s">
        <v>7</v>
      </c>
      <c r="D5" s="65" t="s">
        <v>71</v>
      </c>
      <c r="E5" s="110" t="s">
        <v>6</v>
      </c>
      <c r="F5" s="108" t="s">
        <v>23</v>
      </c>
      <c r="G5" s="108" t="s">
        <v>24</v>
      </c>
      <c r="H5" s="108" t="s">
        <v>25</v>
      </c>
      <c r="I5" s="108" t="s">
        <v>26</v>
      </c>
      <c r="J5" s="108" t="s">
        <v>27</v>
      </c>
      <c r="K5" s="108" t="s">
        <v>28</v>
      </c>
      <c r="L5" s="108" t="s">
        <v>29</v>
      </c>
      <c r="M5" s="108" t="s">
        <v>30</v>
      </c>
      <c r="N5" s="100" t="s">
        <v>31</v>
      </c>
      <c r="O5" s="102"/>
      <c r="P5" s="118"/>
      <c r="Q5" s="119"/>
      <c r="R5" s="121"/>
      <c r="S5" s="158"/>
      <c r="T5" s="124"/>
    </row>
    <row r="6" spans="1:20" ht="117" customHeight="1">
      <c r="A6" s="7"/>
      <c r="B6" s="66"/>
      <c r="C6" s="66"/>
      <c r="D6" s="66"/>
      <c r="E6" s="111"/>
      <c r="F6" s="109"/>
      <c r="G6" s="109"/>
      <c r="H6" s="109"/>
      <c r="I6" s="109"/>
      <c r="J6" s="109"/>
      <c r="K6" s="109"/>
      <c r="L6" s="109"/>
      <c r="M6" s="109"/>
      <c r="N6" s="30" t="s">
        <v>72</v>
      </c>
      <c r="O6" s="30" t="s">
        <v>77</v>
      </c>
      <c r="P6" s="6" t="s">
        <v>32</v>
      </c>
      <c r="Q6" s="6" t="s">
        <v>33</v>
      </c>
      <c r="R6" s="122"/>
      <c r="S6" s="159"/>
      <c r="T6" s="125"/>
    </row>
    <row r="7" spans="1:20" ht="12.75">
      <c r="A7" s="28">
        <v>2016</v>
      </c>
      <c r="B7" s="31">
        <v>10.5</v>
      </c>
      <c r="C7" s="31">
        <v>3</v>
      </c>
      <c r="D7" s="31">
        <v>1.5</v>
      </c>
      <c r="E7" s="9">
        <f>SUM(B7:D7)</f>
        <v>15</v>
      </c>
      <c r="F7" s="32">
        <v>1.2</v>
      </c>
      <c r="G7" s="32">
        <v>2.05</v>
      </c>
      <c r="H7" s="32">
        <v>1.6</v>
      </c>
      <c r="I7" s="32">
        <v>0.25</v>
      </c>
      <c r="J7" s="32">
        <v>1.5</v>
      </c>
      <c r="K7" s="32">
        <v>0</v>
      </c>
      <c r="L7" s="32">
        <v>0</v>
      </c>
      <c r="M7" s="32">
        <v>2</v>
      </c>
      <c r="N7" s="32">
        <v>0</v>
      </c>
      <c r="O7" s="32">
        <v>1.9</v>
      </c>
      <c r="P7" s="33">
        <v>1.5</v>
      </c>
      <c r="Q7" s="33">
        <v>1.5</v>
      </c>
      <c r="R7" s="34">
        <v>1.5</v>
      </c>
      <c r="S7" s="34">
        <v>0</v>
      </c>
      <c r="T7" s="8">
        <f>SUM(F7:S7)</f>
        <v>15</v>
      </c>
    </row>
    <row r="8" spans="1:20" ht="12.75">
      <c r="A8" s="28">
        <v>2017</v>
      </c>
      <c r="B8" s="151" t="s">
        <v>73</v>
      </c>
      <c r="C8" s="152"/>
      <c r="D8" s="153"/>
      <c r="E8" s="9">
        <v>16.43</v>
      </c>
      <c r="F8" s="32">
        <v>1.2</v>
      </c>
      <c r="G8" s="32">
        <v>2.05</v>
      </c>
      <c r="H8" s="32">
        <v>1.6</v>
      </c>
      <c r="I8" s="32">
        <v>0.25</v>
      </c>
      <c r="J8" s="32">
        <v>1.5</v>
      </c>
      <c r="K8" s="32">
        <v>0</v>
      </c>
      <c r="L8" s="32">
        <v>0</v>
      </c>
      <c r="M8" s="32">
        <v>2</v>
      </c>
      <c r="N8" s="35">
        <v>1.43</v>
      </c>
      <c r="O8" s="32">
        <v>1.9</v>
      </c>
      <c r="P8" s="33">
        <v>1.5</v>
      </c>
      <c r="Q8" s="33">
        <v>1.5</v>
      </c>
      <c r="R8" s="34">
        <v>1.5</v>
      </c>
      <c r="S8" s="34">
        <v>0</v>
      </c>
      <c r="T8" s="8">
        <f>SUM(F8:S8)</f>
        <v>16.43</v>
      </c>
    </row>
    <row r="9" spans="1:20" ht="12.75">
      <c r="A9" s="28">
        <v>2017</v>
      </c>
      <c r="B9" s="151" t="s">
        <v>74</v>
      </c>
      <c r="C9" s="152"/>
      <c r="D9" s="153"/>
      <c r="E9" s="9">
        <v>16.67</v>
      </c>
      <c r="F9" s="32">
        <v>1.2</v>
      </c>
      <c r="G9" s="32">
        <v>2.05</v>
      </c>
      <c r="H9" s="32">
        <v>1.6</v>
      </c>
      <c r="I9" s="32">
        <v>0.25</v>
      </c>
      <c r="J9" s="32">
        <v>1.5</v>
      </c>
      <c r="K9" s="32">
        <v>0</v>
      </c>
      <c r="L9" s="32">
        <v>0</v>
      </c>
      <c r="M9" s="32">
        <v>2</v>
      </c>
      <c r="N9" s="35">
        <v>1.67</v>
      </c>
      <c r="O9" s="32">
        <v>1.9</v>
      </c>
      <c r="P9" s="33">
        <v>1.5</v>
      </c>
      <c r="Q9" s="33">
        <v>1.5</v>
      </c>
      <c r="R9" s="34">
        <v>1.5</v>
      </c>
      <c r="S9" s="34">
        <v>0</v>
      </c>
      <c r="T9" s="8">
        <f>SUM(F9:S9)</f>
        <v>16.67</v>
      </c>
    </row>
    <row r="10" spans="1:20" ht="12.75">
      <c r="A10" s="56">
        <v>2018</v>
      </c>
      <c r="B10" s="152" t="s">
        <v>73</v>
      </c>
      <c r="C10" s="152"/>
      <c r="D10" s="153"/>
      <c r="E10" s="9">
        <v>16.36</v>
      </c>
      <c r="F10" s="59">
        <v>1.2</v>
      </c>
      <c r="G10" s="59">
        <v>2.05</v>
      </c>
      <c r="H10" s="59">
        <v>1.6</v>
      </c>
      <c r="I10" s="59">
        <v>0.25</v>
      </c>
      <c r="J10" s="59">
        <v>1.5</v>
      </c>
      <c r="K10" s="59">
        <v>0</v>
      </c>
      <c r="L10" s="59">
        <v>0</v>
      </c>
      <c r="M10" s="59">
        <v>2</v>
      </c>
      <c r="N10" s="35">
        <v>1.36</v>
      </c>
      <c r="O10" s="59">
        <v>1.9</v>
      </c>
      <c r="P10" s="57">
        <v>1.5</v>
      </c>
      <c r="Q10" s="58">
        <v>1.5</v>
      </c>
      <c r="R10" s="34">
        <v>1.5</v>
      </c>
      <c r="S10" s="34">
        <v>0</v>
      </c>
      <c r="T10" s="8">
        <f>SUM(F10:S10)</f>
        <v>16.36</v>
      </c>
    </row>
    <row r="11" spans="1:20" ht="12.75">
      <c r="A11" s="56">
        <v>2018</v>
      </c>
      <c r="B11" s="152" t="s">
        <v>74</v>
      </c>
      <c r="C11" s="152"/>
      <c r="D11" s="153"/>
      <c r="E11" s="9">
        <v>18.54</v>
      </c>
      <c r="F11" s="59">
        <v>1.2</v>
      </c>
      <c r="G11" s="59">
        <v>2.05</v>
      </c>
      <c r="H11" s="59">
        <v>1.6</v>
      </c>
      <c r="I11" s="59">
        <v>0.25</v>
      </c>
      <c r="J11" s="59">
        <v>1.5</v>
      </c>
      <c r="K11" s="59">
        <v>0</v>
      </c>
      <c r="L11" s="59">
        <v>0</v>
      </c>
      <c r="M11" s="59">
        <v>2</v>
      </c>
      <c r="N11" s="35">
        <v>3.54</v>
      </c>
      <c r="O11" s="59">
        <v>1.9</v>
      </c>
      <c r="P11" s="33">
        <v>1.5</v>
      </c>
      <c r="Q11" s="33">
        <v>1.5</v>
      </c>
      <c r="R11" s="34">
        <v>1.5</v>
      </c>
      <c r="S11" s="34"/>
      <c r="T11" s="8">
        <f>SUM(F11:S11)</f>
        <v>18.54</v>
      </c>
    </row>
    <row r="12" spans="1:20" ht="24">
      <c r="A12" s="154" t="s">
        <v>34</v>
      </c>
      <c r="B12" s="155"/>
      <c r="C12" s="155"/>
      <c r="D12" s="156"/>
      <c r="E12" s="9">
        <v>5138.4</v>
      </c>
      <c r="F12" s="100" t="s">
        <v>35</v>
      </c>
      <c r="G12" s="101"/>
      <c r="H12" s="101"/>
      <c r="I12" s="101"/>
      <c r="J12" s="101"/>
      <c r="K12" s="101"/>
      <c r="L12" s="101"/>
      <c r="M12" s="101"/>
      <c r="N12" s="101"/>
      <c r="O12" s="102"/>
      <c r="P12" s="103" t="s">
        <v>36</v>
      </c>
      <c r="Q12" s="104"/>
      <c r="R12" s="8" t="s">
        <v>37</v>
      </c>
      <c r="S12" s="8"/>
      <c r="T12" s="8"/>
    </row>
    <row r="13" spans="1:21" ht="12.75">
      <c r="A13" s="105" t="s">
        <v>38</v>
      </c>
      <c r="B13" s="106"/>
      <c r="C13" s="106"/>
      <c r="D13" s="106"/>
      <c r="E13" s="107"/>
      <c r="F13" s="10">
        <f>E12*F7</f>
        <v>6166.079999999999</v>
      </c>
      <c r="G13" s="10">
        <f>E12*G7</f>
        <v>10533.719999999998</v>
      </c>
      <c r="H13" s="10">
        <f>E12*H8</f>
        <v>8221.44</v>
      </c>
      <c r="I13" s="10">
        <f>E12*I7</f>
        <v>1284.6</v>
      </c>
      <c r="J13" s="10">
        <f>E12*J7</f>
        <v>7707.599999999999</v>
      </c>
      <c r="K13" s="10">
        <f>SUM(K7*2002.5)</f>
        <v>0</v>
      </c>
      <c r="L13" s="10">
        <f>SUM(L7*2002.5)</f>
        <v>0</v>
      </c>
      <c r="M13" s="10">
        <f>E12*M7</f>
        <v>10276.8</v>
      </c>
      <c r="N13" s="10">
        <f>N11*E12</f>
        <v>18189.935999999998</v>
      </c>
      <c r="O13" s="10">
        <f>E12*O7</f>
        <v>9762.96</v>
      </c>
      <c r="P13" s="10">
        <f>E12*P7</f>
        <v>7707.599999999999</v>
      </c>
      <c r="Q13" s="10">
        <f>E12*Q7</f>
        <v>7707.599999999999</v>
      </c>
      <c r="R13" s="10">
        <f>E12*R7</f>
        <v>7707.599999999999</v>
      </c>
      <c r="S13" s="10">
        <v>0</v>
      </c>
      <c r="T13" s="10">
        <f>SUM(F13:R13)</f>
        <v>95265.93600000002</v>
      </c>
      <c r="U13" s="48"/>
    </row>
    <row r="14" spans="1:20" ht="12.75">
      <c r="A14" s="143" t="s">
        <v>39</v>
      </c>
      <c r="B14" s="143"/>
      <c r="C14" s="143"/>
      <c r="D14" s="143"/>
      <c r="E14" s="144"/>
      <c r="F14" s="93" t="s">
        <v>40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8" customHeight="1">
      <c r="A15" s="145" t="s">
        <v>41</v>
      </c>
      <c r="B15" s="145"/>
      <c r="C15" s="145"/>
      <c r="D15" s="146"/>
      <c r="E15" s="49">
        <v>367.1500000002561</v>
      </c>
      <c r="F15" s="51"/>
      <c r="G15" s="52"/>
      <c r="H15" s="11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3"/>
    </row>
    <row r="16" spans="1:20" ht="12.75">
      <c r="A16" s="36"/>
      <c r="B16" s="149" t="s">
        <v>70</v>
      </c>
      <c r="C16" s="149"/>
      <c r="D16" s="37" t="s">
        <v>39</v>
      </c>
      <c r="E16" s="50" t="s">
        <v>14</v>
      </c>
      <c r="F16" s="51"/>
      <c r="G16" s="52"/>
      <c r="H16" s="11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3"/>
    </row>
    <row r="17" spans="1:21" ht="12.75">
      <c r="A17" s="12" t="s">
        <v>42</v>
      </c>
      <c r="B17" s="138">
        <v>83720.89</v>
      </c>
      <c r="C17" s="150"/>
      <c r="D17" s="38">
        <f>44490.96+14127.96</f>
        <v>58618.92</v>
      </c>
      <c r="E17" s="39"/>
      <c r="F17" s="13">
        <f>E12*F8</f>
        <v>6166.079999999999</v>
      </c>
      <c r="G17" s="13">
        <v>9058.6</v>
      </c>
      <c r="H17" s="14">
        <f>E12*H8</f>
        <v>8221.44</v>
      </c>
      <c r="I17" s="13">
        <v>2800</v>
      </c>
      <c r="J17" s="13">
        <f>E12*J8</f>
        <v>7707.599999999999</v>
      </c>
      <c r="K17" s="13">
        <v>0</v>
      </c>
      <c r="L17" s="13">
        <v>0</v>
      </c>
      <c r="M17" s="13">
        <f>E12*M8</f>
        <v>10276.8</v>
      </c>
      <c r="N17" s="13">
        <v>2199.64</v>
      </c>
      <c r="O17" s="13">
        <v>0</v>
      </c>
      <c r="P17" s="40">
        <v>0</v>
      </c>
      <c r="Q17" s="40">
        <v>0</v>
      </c>
      <c r="R17" s="13">
        <f>E12*R8</f>
        <v>7707.599999999999</v>
      </c>
      <c r="S17" s="13">
        <v>0</v>
      </c>
      <c r="T17" s="15">
        <f aca="true" t="shared" si="0" ref="T17:T26">SUM(F17:S17)</f>
        <v>54137.76</v>
      </c>
      <c r="U17" s="2"/>
    </row>
    <row r="18" spans="1:21" ht="12.75">
      <c r="A18" s="12" t="s">
        <v>43</v>
      </c>
      <c r="B18" s="138">
        <v>79146.76</v>
      </c>
      <c r="C18" s="139"/>
      <c r="D18" s="38">
        <v>80700.71</v>
      </c>
      <c r="E18" s="39"/>
      <c r="F18" s="13">
        <v>6166.079999999999</v>
      </c>
      <c r="G18" s="13">
        <v>9058.6</v>
      </c>
      <c r="H18" s="14">
        <v>8221.44</v>
      </c>
      <c r="I18" s="13">
        <v>2800</v>
      </c>
      <c r="J18" s="13">
        <v>7707.599999999999</v>
      </c>
      <c r="K18" s="13">
        <v>0</v>
      </c>
      <c r="L18" s="13">
        <v>0</v>
      </c>
      <c r="M18" s="13">
        <v>10276.8</v>
      </c>
      <c r="N18" s="13">
        <f>79.57+5693.95</f>
        <v>5773.5199999999995</v>
      </c>
      <c r="O18" s="13">
        <v>0</v>
      </c>
      <c r="P18" s="40">
        <f>1166+1481</f>
        <v>2647</v>
      </c>
      <c r="Q18" s="40">
        <v>0</v>
      </c>
      <c r="R18" s="13">
        <v>7707.599999999999</v>
      </c>
      <c r="S18" s="13">
        <v>0</v>
      </c>
      <c r="T18" s="15">
        <f t="shared" si="0"/>
        <v>60358.64</v>
      </c>
      <c r="U18" s="2"/>
    </row>
    <row r="19" spans="1:21" ht="12.75">
      <c r="A19" s="12" t="s">
        <v>1</v>
      </c>
      <c r="B19" s="138">
        <v>82487.62</v>
      </c>
      <c r="C19" s="139"/>
      <c r="D19" s="38">
        <v>67984</v>
      </c>
      <c r="E19" s="39"/>
      <c r="F19" s="13">
        <v>6166.079999999999</v>
      </c>
      <c r="G19" s="13">
        <v>9058.6</v>
      </c>
      <c r="H19" s="14">
        <v>8221.44</v>
      </c>
      <c r="I19" s="13">
        <v>2800</v>
      </c>
      <c r="J19" s="13">
        <v>7707.599999999999</v>
      </c>
      <c r="K19" s="13"/>
      <c r="L19" s="13"/>
      <c r="M19" s="13">
        <v>10276.8</v>
      </c>
      <c r="N19" s="13">
        <f>79.57+3793.08</f>
        <v>3872.65</v>
      </c>
      <c r="O19" s="13">
        <v>0</v>
      </c>
      <c r="P19" s="40">
        <f>5811+5636+11798</f>
        <v>23245</v>
      </c>
      <c r="Q19" s="40">
        <v>0</v>
      </c>
      <c r="R19" s="13">
        <v>7707.599999999999</v>
      </c>
      <c r="S19" s="13">
        <v>0</v>
      </c>
      <c r="T19" s="15">
        <f t="shared" si="0"/>
        <v>79055.77000000002</v>
      </c>
      <c r="U19" s="2"/>
    </row>
    <row r="20" spans="1:21" ht="12.75">
      <c r="A20" s="12" t="s">
        <v>44</v>
      </c>
      <c r="B20" s="138">
        <v>80677.59</v>
      </c>
      <c r="C20" s="139"/>
      <c r="D20" s="38">
        <v>79449.64</v>
      </c>
      <c r="E20" s="39"/>
      <c r="F20" s="13">
        <v>6166.079999999999</v>
      </c>
      <c r="G20" s="13">
        <v>9058.6</v>
      </c>
      <c r="H20" s="14">
        <v>8221.44</v>
      </c>
      <c r="I20" s="13">
        <v>1400</v>
      </c>
      <c r="J20" s="13">
        <v>7707.599999999999</v>
      </c>
      <c r="K20" s="13"/>
      <c r="L20" s="13"/>
      <c r="M20" s="13">
        <v>10276.8</v>
      </c>
      <c r="N20" s="13">
        <v>2195.31</v>
      </c>
      <c r="O20" s="13">
        <v>0</v>
      </c>
      <c r="P20" s="40">
        <v>0</v>
      </c>
      <c r="Q20" s="40">
        <v>0</v>
      </c>
      <c r="R20" s="13">
        <v>7707.599999999999</v>
      </c>
      <c r="S20" s="13">
        <v>0</v>
      </c>
      <c r="T20" s="15">
        <f t="shared" si="0"/>
        <v>52733.43</v>
      </c>
      <c r="U20" s="2"/>
    </row>
    <row r="21" spans="1:21" ht="12.75">
      <c r="A21" s="12" t="s">
        <v>2</v>
      </c>
      <c r="B21" s="138">
        <v>79135.98</v>
      </c>
      <c r="C21" s="139"/>
      <c r="D21" s="38">
        <v>84913.17</v>
      </c>
      <c r="E21" s="39"/>
      <c r="F21" s="13">
        <v>6166.079999999999</v>
      </c>
      <c r="G21" s="13">
        <v>9058.6</v>
      </c>
      <c r="H21" s="14">
        <v>8221.44</v>
      </c>
      <c r="I21" s="13">
        <v>0</v>
      </c>
      <c r="J21" s="13">
        <v>7707.599999999999</v>
      </c>
      <c r="K21" s="13"/>
      <c r="L21" s="13"/>
      <c r="M21" s="13">
        <v>10276.8</v>
      </c>
      <c r="N21" s="13">
        <f>397.85+5949.42</f>
        <v>6347.27</v>
      </c>
      <c r="O21" s="13">
        <f>1500+12720</f>
        <v>14220</v>
      </c>
      <c r="P21" s="40">
        <v>0</v>
      </c>
      <c r="Q21" s="40">
        <v>0</v>
      </c>
      <c r="R21" s="13">
        <v>7707.599999999999</v>
      </c>
      <c r="S21" s="13">
        <v>0</v>
      </c>
      <c r="T21" s="15">
        <f t="shared" si="0"/>
        <v>69705.39000000001</v>
      </c>
      <c r="U21" s="2"/>
    </row>
    <row r="22" spans="1:21" ht="12.75">
      <c r="A22" s="12" t="s">
        <v>3</v>
      </c>
      <c r="B22" s="138">
        <v>83041.4</v>
      </c>
      <c r="C22" s="139"/>
      <c r="D22" s="38">
        <v>71601.47</v>
      </c>
      <c r="E22" s="39"/>
      <c r="F22" s="13">
        <v>6166.079999999999</v>
      </c>
      <c r="G22" s="13">
        <v>9058.6</v>
      </c>
      <c r="H22" s="14">
        <v>8221.44</v>
      </c>
      <c r="I22" s="13">
        <v>0</v>
      </c>
      <c r="J22" s="13">
        <v>7707.599999999999</v>
      </c>
      <c r="K22" s="13"/>
      <c r="L22" s="13"/>
      <c r="M22" s="13">
        <v>10276.8</v>
      </c>
      <c r="N22" s="13">
        <f>556.99+6906.35</f>
        <v>7463.34</v>
      </c>
      <c r="O22" s="13">
        <f>12720+1625+21177+10237</f>
        <v>45759</v>
      </c>
      <c r="P22" s="40">
        <v>0</v>
      </c>
      <c r="Q22" s="40">
        <v>0</v>
      </c>
      <c r="R22" s="13">
        <v>7707.599999999999</v>
      </c>
      <c r="S22" s="13">
        <v>0</v>
      </c>
      <c r="T22" s="15">
        <f t="shared" si="0"/>
        <v>102360.46</v>
      </c>
      <c r="U22" s="2"/>
    </row>
    <row r="23" spans="1:21" ht="12.75">
      <c r="A23" s="12" t="s">
        <v>4</v>
      </c>
      <c r="B23" s="138">
        <v>84069.14</v>
      </c>
      <c r="C23" s="139"/>
      <c r="D23" s="38">
        <v>89269.46</v>
      </c>
      <c r="E23" s="39"/>
      <c r="F23" s="13">
        <v>6166.079999999999</v>
      </c>
      <c r="G23" s="13">
        <v>9058.6</v>
      </c>
      <c r="H23" s="14">
        <v>8221.44</v>
      </c>
      <c r="I23" s="13">
        <v>0</v>
      </c>
      <c r="J23" s="13">
        <v>7707.599999999999</v>
      </c>
      <c r="K23" s="13"/>
      <c r="L23" s="13"/>
      <c r="M23" s="13">
        <v>10276.8</v>
      </c>
      <c r="N23" s="13">
        <f>408.35+6637.89</f>
        <v>7046.240000000001</v>
      </c>
      <c r="O23" s="13">
        <v>0</v>
      </c>
      <c r="P23" s="40">
        <v>29093</v>
      </c>
      <c r="Q23" s="40">
        <v>0</v>
      </c>
      <c r="R23" s="13">
        <v>7707.599999999999</v>
      </c>
      <c r="S23" s="13">
        <v>0</v>
      </c>
      <c r="T23" s="15">
        <f t="shared" si="0"/>
        <v>85277.36000000002</v>
      </c>
      <c r="U23" s="2"/>
    </row>
    <row r="24" spans="1:21" ht="12.75">
      <c r="A24" s="12" t="s">
        <v>11</v>
      </c>
      <c r="B24" s="138">
        <v>83657.99</v>
      </c>
      <c r="C24" s="139"/>
      <c r="D24" s="38">
        <v>75342.28</v>
      </c>
      <c r="E24" s="39"/>
      <c r="F24" s="13">
        <v>6166.079999999999</v>
      </c>
      <c r="G24" s="13">
        <v>9058.6</v>
      </c>
      <c r="H24" s="14">
        <v>8221.44</v>
      </c>
      <c r="I24" s="13">
        <v>0</v>
      </c>
      <c r="J24" s="13">
        <v>7707.599999999999</v>
      </c>
      <c r="K24" s="13"/>
      <c r="L24" s="13"/>
      <c r="M24" s="13">
        <v>10276.8</v>
      </c>
      <c r="N24" s="13">
        <f>14088.08+5230.64</f>
        <v>19318.72</v>
      </c>
      <c r="O24" s="13">
        <v>0</v>
      </c>
      <c r="P24" s="40">
        <f>1592+1220</f>
        <v>2812</v>
      </c>
      <c r="Q24" s="40">
        <v>57565</v>
      </c>
      <c r="R24" s="13">
        <v>7707.599999999999</v>
      </c>
      <c r="S24" s="13">
        <v>0</v>
      </c>
      <c r="T24" s="15">
        <f t="shared" si="0"/>
        <v>128833.84000000001</v>
      </c>
      <c r="U24" s="2"/>
    </row>
    <row r="25" spans="1:21" ht="12.75">
      <c r="A25" s="12" t="s">
        <v>45</v>
      </c>
      <c r="B25" s="138">
        <v>95271.49</v>
      </c>
      <c r="C25" s="139"/>
      <c r="D25" s="38">
        <v>82316.25</v>
      </c>
      <c r="E25" s="39"/>
      <c r="F25" s="13">
        <v>6166.079999999999</v>
      </c>
      <c r="G25" s="13">
        <v>9058.6</v>
      </c>
      <c r="H25" s="14">
        <v>8221.44</v>
      </c>
      <c r="I25" s="13">
        <v>0</v>
      </c>
      <c r="J25" s="13">
        <v>7707.599999999999</v>
      </c>
      <c r="K25" s="13"/>
      <c r="L25" s="13"/>
      <c r="M25" s="13">
        <v>10276.8</v>
      </c>
      <c r="N25" s="13">
        <f>11515.47+4325.67</f>
        <v>15841.14</v>
      </c>
      <c r="O25" s="13">
        <f>9594+1923.59</f>
        <v>11517.59</v>
      </c>
      <c r="P25" s="40">
        <v>0</v>
      </c>
      <c r="Q25" s="40">
        <v>19410</v>
      </c>
      <c r="R25" s="13">
        <v>7707.599999999999</v>
      </c>
      <c r="S25" s="13"/>
      <c r="T25" s="15">
        <f t="shared" si="0"/>
        <v>95906.85</v>
      </c>
      <c r="U25" s="2"/>
    </row>
    <row r="26" spans="1:20" ht="12.75">
      <c r="A26" s="12" t="s">
        <v>46</v>
      </c>
      <c r="B26" s="138">
        <v>91931.41</v>
      </c>
      <c r="C26" s="139"/>
      <c r="D26" s="38">
        <v>82820.33</v>
      </c>
      <c r="E26" s="39"/>
      <c r="F26" s="13">
        <v>6166.079999999999</v>
      </c>
      <c r="G26" s="13">
        <v>9058.6</v>
      </c>
      <c r="H26" s="14">
        <v>8221.44</v>
      </c>
      <c r="I26" s="13">
        <v>1400</v>
      </c>
      <c r="J26" s="13">
        <v>7707.599999999999</v>
      </c>
      <c r="K26" s="13"/>
      <c r="L26" s="13"/>
      <c r="M26" s="13">
        <v>10276.8</v>
      </c>
      <c r="N26" s="13">
        <f>11597.14+5066.1</f>
        <v>16663.239999999998</v>
      </c>
      <c r="O26" s="13">
        <v>450</v>
      </c>
      <c r="P26" s="40">
        <v>0</v>
      </c>
      <c r="Q26" s="40">
        <v>0</v>
      </c>
      <c r="R26" s="13">
        <v>7707.599999999999</v>
      </c>
      <c r="S26" s="13"/>
      <c r="T26" s="15">
        <f t="shared" si="0"/>
        <v>67651.36</v>
      </c>
    </row>
    <row r="27" spans="1:20" ht="12.75">
      <c r="A27" s="12" t="s">
        <v>47</v>
      </c>
      <c r="B27" s="138"/>
      <c r="C27" s="139"/>
      <c r="D27" s="38"/>
      <c r="E27" s="39"/>
      <c r="F27" s="13"/>
      <c r="G27" s="13"/>
      <c r="H27" s="14"/>
      <c r="I27" s="13"/>
      <c r="J27" s="13"/>
      <c r="K27" s="13"/>
      <c r="L27" s="13"/>
      <c r="M27" s="13"/>
      <c r="N27" s="13"/>
      <c r="O27" s="13"/>
      <c r="P27" s="40"/>
      <c r="Q27" s="40"/>
      <c r="R27" s="13"/>
      <c r="S27" s="13"/>
      <c r="T27" s="15"/>
    </row>
    <row r="28" spans="1:20" ht="12.75">
      <c r="A28" s="12" t="s">
        <v>48</v>
      </c>
      <c r="B28" s="138"/>
      <c r="C28" s="139"/>
      <c r="D28" s="38"/>
      <c r="E28" s="39"/>
      <c r="F28" s="13"/>
      <c r="G28" s="13"/>
      <c r="H28" s="14"/>
      <c r="I28" s="13"/>
      <c r="J28" s="13"/>
      <c r="K28" s="13"/>
      <c r="L28" s="13"/>
      <c r="M28" s="13"/>
      <c r="N28" s="13"/>
      <c r="O28" s="13"/>
      <c r="P28" s="40"/>
      <c r="Q28" s="40"/>
      <c r="R28" s="13"/>
      <c r="S28" s="13"/>
      <c r="T28" s="15"/>
    </row>
    <row r="29" spans="1:20" ht="19.5">
      <c r="A29" s="55" t="s">
        <v>49</v>
      </c>
      <c r="B29" s="138">
        <v>0</v>
      </c>
      <c r="C29" s="139"/>
      <c r="D29" s="38">
        <f>1800+1800+1800</f>
        <v>5400</v>
      </c>
      <c r="E29" s="24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0"/>
      <c r="Q29" s="40"/>
      <c r="R29" s="13"/>
      <c r="S29" s="13"/>
      <c r="T29" s="15"/>
    </row>
    <row r="30" spans="1:20" ht="24">
      <c r="A30" s="16" t="s">
        <v>16</v>
      </c>
      <c r="B30" s="138">
        <v>0</v>
      </c>
      <c r="C30" s="139"/>
      <c r="D30" s="38">
        <f>814+3357+3357</f>
        <v>7528</v>
      </c>
      <c r="E30" s="2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40"/>
      <c r="Q30" s="40"/>
      <c r="R30" s="13"/>
      <c r="S30" s="13"/>
      <c r="T30" s="15"/>
    </row>
    <row r="31" spans="1:20" ht="24">
      <c r="A31" s="16" t="s">
        <v>82</v>
      </c>
      <c r="B31" s="138">
        <v>0</v>
      </c>
      <c r="C31" s="139"/>
      <c r="D31" s="38">
        <v>17377.44</v>
      </c>
      <c r="E31" s="2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40"/>
      <c r="Q31" s="40"/>
      <c r="R31" s="13"/>
      <c r="S31" s="13"/>
      <c r="T31" s="15"/>
    </row>
    <row r="32" spans="1:20" ht="29.25">
      <c r="A32" s="55" t="s">
        <v>78</v>
      </c>
      <c r="B32" s="138">
        <v>0</v>
      </c>
      <c r="C32" s="139"/>
      <c r="D32" s="38">
        <v>7576.8</v>
      </c>
      <c r="E32" s="24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40"/>
      <c r="Q32" s="40"/>
      <c r="R32" s="13"/>
      <c r="S32" s="13"/>
      <c r="T32" s="15"/>
    </row>
    <row r="33" spans="1:21" ht="12.75">
      <c r="A33" s="17" t="s">
        <v>6</v>
      </c>
      <c r="B33" s="140">
        <f>SUM(B17:B32)</f>
        <v>843140.27</v>
      </c>
      <c r="C33" s="141"/>
      <c r="D33" s="26">
        <f>SUM(D17:D32)</f>
        <v>810898.47</v>
      </c>
      <c r="E33" s="26"/>
      <c r="F33" s="26">
        <f>SUM(F17:F32)</f>
        <v>61660.8</v>
      </c>
      <c r="G33" s="26">
        <f>SUM(G17:G32)</f>
        <v>90586.00000000001</v>
      </c>
      <c r="H33" s="26">
        <f>SUM(H17:H32)</f>
        <v>82214.40000000001</v>
      </c>
      <c r="I33" s="26">
        <f>SUM(I17:I32)</f>
        <v>11200</v>
      </c>
      <c r="J33" s="26">
        <f>SUM(J17:J32)</f>
        <v>77076</v>
      </c>
      <c r="K33" s="26"/>
      <c r="L33" s="26"/>
      <c r="M33" s="26">
        <f aca="true" t="shared" si="1" ref="M33:R33">SUM(M17:M32)</f>
        <v>102768.00000000001</v>
      </c>
      <c r="N33" s="26">
        <f t="shared" si="1"/>
        <v>86721.07</v>
      </c>
      <c r="O33" s="26">
        <f t="shared" si="1"/>
        <v>71946.59</v>
      </c>
      <c r="P33" s="26">
        <f t="shared" si="1"/>
        <v>57797</v>
      </c>
      <c r="Q33" s="26">
        <f t="shared" si="1"/>
        <v>76975</v>
      </c>
      <c r="R33" s="26">
        <f t="shared" si="1"/>
        <v>77076</v>
      </c>
      <c r="S33" s="26"/>
      <c r="T33" s="27">
        <f>SUM(T17:T32)</f>
        <v>796020.86</v>
      </c>
      <c r="U33" s="2"/>
    </row>
    <row r="34" spans="1:20" ht="12.7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5" t="s">
        <v>67</v>
      </c>
      <c r="R34" s="69">
        <f>SUM(E15+D33-T33)</f>
        <v>15244.760000000242</v>
      </c>
      <c r="S34" s="69"/>
      <c r="T34" s="69"/>
    </row>
    <row r="35" spans="1:20" ht="12.75">
      <c r="A35" s="22"/>
      <c r="B35" s="22" t="s">
        <v>2</v>
      </c>
      <c r="C35" s="22"/>
      <c r="D35" s="22">
        <v>12720</v>
      </c>
      <c r="E35" s="22" t="s">
        <v>68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</row>
    <row r="36" spans="1:20" ht="12.75">
      <c r="A36" s="22"/>
      <c r="D36" s="22">
        <v>1500</v>
      </c>
      <c r="E36" s="22" t="s">
        <v>83</v>
      </c>
      <c r="F36" s="22"/>
      <c r="G36" s="22"/>
      <c r="H36" s="22"/>
      <c r="I36" s="22"/>
      <c r="J36" s="60" t="s">
        <v>0</v>
      </c>
      <c r="K36" s="60"/>
      <c r="L36" s="60"/>
      <c r="M36" s="60">
        <v>2199.64</v>
      </c>
      <c r="N36" s="60" t="s">
        <v>80</v>
      </c>
      <c r="O36" s="60"/>
      <c r="P36" s="60"/>
      <c r="Q36" s="60"/>
      <c r="R36" s="60"/>
      <c r="S36" s="60"/>
      <c r="T36" s="23"/>
    </row>
    <row r="37" spans="1:20" ht="12.75">
      <c r="A37" s="22"/>
      <c r="B37" s="62" t="s">
        <v>3</v>
      </c>
      <c r="C37" s="62"/>
      <c r="D37" s="22">
        <v>12720</v>
      </c>
      <c r="E37" s="22" t="s">
        <v>68</v>
      </c>
      <c r="F37" s="22"/>
      <c r="G37" s="22"/>
      <c r="H37" s="22"/>
      <c r="I37" s="22"/>
      <c r="J37" s="60" t="s">
        <v>10</v>
      </c>
      <c r="K37" s="60"/>
      <c r="L37" s="60"/>
      <c r="M37" s="60">
        <v>79.57</v>
      </c>
      <c r="N37" s="60" t="s">
        <v>81</v>
      </c>
      <c r="O37" s="60">
        <v>5693.95</v>
      </c>
      <c r="P37" s="60" t="s">
        <v>80</v>
      </c>
      <c r="Q37" s="60"/>
      <c r="R37" s="60"/>
      <c r="S37" s="60"/>
      <c r="T37" s="23"/>
    </row>
    <row r="38" spans="1:20" ht="12.75">
      <c r="A38" s="22"/>
      <c r="B38" s="62"/>
      <c r="C38" s="62"/>
      <c r="D38" s="22">
        <v>21177</v>
      </c>
      <c r="E38" s="22" t="s">
        <v>85</v>
      </c>
      <c r="F38" s="22"/>
      <c r="G38" s="22"/>
      <c r="H38" s="22"/>
      <c r="I38" s="22"/>
      <c r="J38" s="60" t="s">
        <v>1</v>
      </c>
      <c r="K38" s="60"/>
      <c r="L38" s="60"/>
      <c r="M38" s="60">
        <v>79.57</v>
      </c>
      <c r="N38" s="60" t="s">
        <v>81</v>
      </c>
      <c r="O38" s="60">
        <v>3793.08</v>
      </c>
      <c r="P38" s="60" t="s">
        <v>80</v>
      </c>
      <c r="Q38" s="60"/>
      <c r="R38" s="60"/>
      <c r="S38" s="60"/>
      <c r="T38" s="23"/>
    </row>
    <row r="39" spans="1:20" ht="12.75">
      <c r="A39" s="22"/>
      <c r="B39" s="61"/>
      <c r="C39" s="61"/>
      <c r="D39" s="22">
        <v>1625</v>
      </c>
      <c r="E39" s="22" t="s">
        <v>84</v>
      </c>
      <c r="F39" s="22"/>
      <c r="G39" s="22"/>
      <c r="H39" s="22"/>
      <c r="I39" s="22"/>
      <c r="J39" s="60" t="s">
        <v>8</v>
      </c>
      <c r="K39" s="60"/>
      <c r="L39" s="60"/>
      <c r="M39" s="60">
        <v>0</v>
      </c>
      <c r="N39" s="60" t="s">
        <v>81</v>
      </c>
      <c r="O39" s="60">
        <v>2195.31</v>
      </c>
      <c r="P39" s="60" t="s">
        <v>80</v>
      </c>
      <c r="Q39" s="60"/>
      <c r="R39" s="60"/>
      <c r="S39" s="60"/>
      <c r="T39" s="23"/>
    </row>
    <row r="40" spans="1:20" ht="12.75">
      <c r="A40" s="22"/>
      <c r="B40" s="61"/>
      <c r="C40" s="61"/>
      <c r="D40" s="22">
        <v>10237</v>
      </c>
      <c r="E40" s="22" t="s">
        <v>86</v>
      </c>
      <c r="F40" s="22"/>
      <c r="G40" s="22"/>
      <c r="H40" s="22"/>
      <c r="I40" s="22"/>
      <c r="J40" s="60" t="s">
        <v>2</v>
      </c>
      <c r="K40" s="60"/>
      <c r="L40" s="60"/>
      <c r="M40" s="60">
        <v>397.85</v>
      </c>
      <c r="N40" s="60" t="s">
        <v>81</v>
      </c>
      <c r="O40" s="60">
        <v>5949.42</v>
      </c>
      <c r="P40" s="60" t="s">
        <v>80</v>
      </c>
      <c r="Q40" s="60"/>
      <c r="R40" s="60"/>
      <c r="S40" s="60"/>
      <c r="T40" s="23"/>
    </row>
    <row r="41" spans="1:20" ht="12.75">
      <c r="A41" s="22"/>
      <c r="B41" s="61" t="s">
        <v>12</v>
      </c>
      <c r="C41" s="61"/>
      <c r="D41" s="22">
        <v>9594</v>
      </c>
      <c r="E41" s="22" t="s">
        <v>17</v>
      </c>
      <c r="F41" s="22"/>
      <c r="G41" s="22"/>
      <c r="H41" s="22"/>
      <c r="I41" s="22"/>
      <c r="J41" s="60" t="s">
        <v>3</v>
      </c>
      <c r="K41" s="60"/>
      <c r="L41" s="60"/>
      <c r="M41" s="60">
        <v>556.99</v>
      </c>
      <c r="N41" s="60" t="s">
        <v>81</v>
      </c>
      <c r="O41" s="60">
        <v>6906.35</v>
      </c>
      <c r="P41" s="60" t="s">
        <v>80</v>
      </c>
      <c r="Q41" s="60"/>
      <c r="R41" s="60"/>
      <c r="S41" s="60"/>
      <c r="T41" s="23"/>
    </row>
    <row r="42" spans="1:20" ht="12.75">
      <c r="A42" s="22"/>
      <c r="B42" s="61"/>
      <c r="C42" s="61"/>
      <c r="D42" s="22">
        <v>1923.59</v>
      </c>
      <c r="E42" s="22" t="s">
        <v>69</v>
      </c>
      <c r="F42" s="22"/>
      <c r="G42" s="22"/>
      <c r="H42" s="22"/>
      <c r="I42" s="22"/>
      <c r="J42" s="60" t="s">
        <v>4</v>
      </c>
      <c r="K42" s="60"/>
      <c r="L42" s="60"/>
      <c r="M42" s="60">
        <v>408.35</v>
      </c>
      <c r="N42" s="60" t="s">
        <v>81</v>
      </c>
      <c r="O42" s="60">
        <v>6637.89</v>
      </c>
      <c r="P42" s="60" t="s">
        <v>80</v>
      </c>
      <c r="Q42" s="60"/>
      <c r="R42" s="60"/>
      <c r="S42" s="60"/>
      <c r="T42" s="23"/>
    </row>
    <row r="43" spans="1:20" ht="12.75">
      <c r="A43" s="22"/>
      <c r="B43" s="61" t="s">
        <v>13</v>
      </c>
      <c r="C43" s="61"/>
      <c r="D43" s="22">
        <v>450</v>
      </c>
      <c r="E43" s="22" t="s">
        <v>87</v>
      </c>
      <c r="F43" s="22"/>
      <c r="G43" s="22"/>
      <c r="H43" s="22"/>
      <c r="I43" s="22"/>
      <c r="J43" s="60" t="s">
        <v>11</v>
      </c>
      <c r="K43" s="60"/>
      <c r="L43" s="60"/>
      <c r="M43" s="60">
        <v>14088.08</v>
      </c>
      <c r="N43" s="60" t="s">
        <v>81</v>
      </c>
      <c r="O43" s="60">
        <v>5230.64</v>
      </c>
      <c r="P43" s="60" t="s">
        <v>80</v>
      </c>
      <c r="Q43" s="60"/>
      <c r="R43" s="60"/>
      <c r="S43" s="60"/>
      <c r="T43" s="23"/>
    </row>
    <row r="44" spans="1:20" ht="12.75">
      <c r="A44" s="22"/>
      <c r="B44" s="61"/>
      <c r="C44" s="61"/>
      <c r="D44" s="22"/>
      <c r="E44" s="22"/>
      <c r="F44" s="22"/>
      <c r="G44" s="22"/>
      <c r="H44" s="22"/>
      <c r="I44" s="22"/>
      <c r="J44" s="60" t="s">
        <v>12</v>
      </c>
      <c r="K44" s="60"/>
      <c r="L44" s="60"/>
      <c r="M44" s="60">
        <v>11515.47</v>
      </c>
      <c r="N44" s="60" t="s">
        <v>81</v>
      </c>
      <c r="O44" s="60">
        <v>4325.67</v>
      </c>
      <c r="P44" s="60" t="s">
        <v>80</v>
      </c>
      <c r="Q44" s="60"/>
      <c r="R44" s="60"/>
      <c r="S44" s="60"/>
      <c r="T44" s="23"/>
    </row>
    <row r="45" spans="1:20" ht="12.75">
      <c r="A45" s="22"/>
      <c r="B45" s="61"/>
      <c r="C45" s="61"/>
      <c r="D45" s="22"/>
      <c r="E45" s="22"/>
      <c r="F45" s="22"/>
      <c r="G45" s="22"/>
      <c r="H45" s="22"/>
      <c r="I45" s="22"/>
      <c r="J45" s="60" t="s">
        <v>13</v>
      </c>
      <c r="K45" s="60"/>
      <c r="L45" s="60"/>
      <c r="M45" s="60">
        <v>11597.14</v>
      </c>
      <c r="N45" s="60" t="s">
        <v>81</v>
      </c>
      <c r="O45" s="60">
        <v>5066.1</v>
      </c>
      <c r="P45" s="60" t="s">
        <v>80</v>
      </c>
      <c r="Q45" s="60"/>
      <c r="R45" s="60"/>
      <c r="S45" s="60"/>
      <c r="T45" s="23"/>
    </row>
    <row r="46" spans="1:20" ht="12.75">
      <c r="A46" s="22"/>
      <c r="C46" s="41"/>
      <c r="R46" s="67"/>
      <c r="S46" s="67"/>
      <c r="T46" s="67"/>
    </row>
    <row r="47" spans="1:20" ht="15">
      <c r="A47" s="142" t="s">
        <v>50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</row>
    <row r="48" spans="1:20" ht="12.75">
      <c r="A48" s="128" t="s">
        <v>51</v>
      </c>
      <c r="B48" s="129"/>
      <c r="C48" s="132" t="s">
        <v>52</v>
      </c>
      <c r="D48" s="133"/>
      <c r="E48" s="133"/>
      <c r="F48" s="133"/>
      <c r="G48" s="133"/>
      <c r="H48" s="133"/>
      <c r="I48" s="133"/>
      <c r="J48" s="133"/>
      <c r="K48" s="134"/>
      <c r="L48" s="94" t="s">
        <v>53</v>
      </c>
      <c r="M48" s="95"/>
      <c r="N48" s="96"/>
      <c r="O48" s="73" t="s">
        <v>54</v>
      </c>
      <c r="P48" s="73"/>
      <c r="Q48" s="128" t="s">
        <v>55</v>
      </c>
      <c r="R48" s="129"/>
      <c r="S48" s="42"/>
      <c r="T48" s="73" t="s">
        <v>56</v>
      </c>
    </row>
    <row r="49" spans="1:20" ht="12.75">
      <c r="A49" s="130"/>
      <c r="B49" s="131"/>
      <c r="C49" s="135"/>
      <c r="D49" s="136"/>
      <c r="E49" s="136"/>
      <c r="F49" s="136"/>
      <c r="G49" s="136"/>
      <c r="H49" s="136"/>
      <c r="I49" s="136"/>
      <c r="J49" s="136"/>
      <c r="K49" s="137"/>
      <c r="L49" s="97"/>
      <c r="M49" s="98"/>
      <c r="N49" s="99"/>
      <c r="O49" s="74"/>
      <c r="P49" s="74"/>
      <c r="Q49" s="130"/>
      <c r="R49" s="131"/>
      <c r="S49" s="43"/>
      <c r="T49" s="74"/>
    </row>
    <row r="50" spans="1:20" ht="12.75">
      <c r="A50" s="85"/>
      <c r="B50" s="86"/>
      <c r="C50" s="87" t="s">
        <v>57</v>
      </c>
      <c r="D50" s="88"/>
      <c r="E50" s="88"/>
      <c r="F50" s="88"/>
      <c r="G50" s="88"/>
      <c r="H50" s="88"/>
      <c r="I50" s="88"/>
      <c r="J50" s="88"/>
      <c r="K50" s="89"/>
      <c r="L50" s="90"/>
      <c r="M50" s="91"/>
      <c r="N50" s="92"/>
      <c r="O50" s="3"/>
      <c r="P50" s="3"/>
      <c r="Q50" s="126"/>
      <c r="R50" s="127"/>
      <c r="S50" s="54"/>
      <c r="T50" s="3"/>
    </row>
    <row r="51" spans="1:20" ht="12.75">
      <c r="A51" s="85"/>
      <c r="B51" s="86"/>
      <c r="C51" s="87" t="s">
        <v>58</v>
      </c>
      <c r="D51" s="88"/>
      <c r="E51" s="88"/>
      <c r="F51" s="88"/>
      <c r="G51" s="88"/>
      <c r="H51" s="88"/>
      <c r="I51" s="88"/>
      <c r="J51" s="88"/>
      <c r="K51" s="89"/>
      <c r="L51" s="70" t="s">
        <v>75</v>
      </c>
      <c r="M51" s="71"/>
      <c r="N51" s="72"/>
      <c r="O51" s="18">
        <v>0.05</v>
      </c>
      <c r="P51" s="19"/>
      <c r="Q51" s="75">
        <f>SUM(O51*2002.5*12)</f>
        <v>1201.5</v>
      </c>
      <c r="R51" s="64"/>
      <c r="S51" s="29"/>
      <c r="T51" s="18"/>
    </row>
    <row r="52" spans="1:20" ht="12.75">
      <c r="A52" s="85"/>
      <c r="B52" s="86"/>
      <c r="C52" s="87" t="s">
        <v>59</v>
      </c>
      <c r="D52" s="88"/>
      <c r="E52" s="88"/>
      <c r="F52" s="88"/>
      <c r="G52" s="88"/>
      <c r="H52" s="88"/>
      <c r="I52" s="88"/>
      <c r="J52" s="88"/>
      <c r="K52" s="89"/>
      <c r="L52" s="70" t="s">
        <v>75</v>
      </c>
      <c r="M52" s="71"/>
      <c r="N52" s="72"/>
      <c r="O52" s="18">
        <v>0.05</v>
      </c>
      <c r="P52" s="19"/>
      <c r="Q52" s="75">
        <f aca="true" t="shared" si="2" ref="Q52:Q57">SUM(O52*2002.5*12)</f>
        <v>1201.5</v>
      </c>
      <c r="R52" s="64"/>
      <c r="S52" s="29"/>
      <c r="T52" s="18"/>
    </row>
    <row r="53" spans="1:20" ht="12.75">
      <c r="A53" s="85"/>
      <c r="B53" s="86"/>
      <c r="C53" s="87" t="s">
        <v>60</v>
      </c>
      <c r="D53" s="88"/>
      <c r="E53" s="88"/>
      <c r="F53" s="88"/>
      <c r="G53" s="88"/>
      <c r="H53" s="88"/>
      <c r="I53" s="88"/>
      <c r="J53" s="88"/>
      <c r="K53" s="89"/>
      <c r="L53" s="70" t="s">
        <v>61</v>
      </c>
      <c r="M53" s="71"/>
      <c r="N53" s="72"/>
      <c r="O53" s="18">
        <v>0.15</v>
      </c>
      <c r="P53" s="19"/>
      <c r="Q53" s="75">
        <f t="shared" si="2"/>
        <v>3604.5</v>
      </c>
      <c r="R53" s="64"/>
      <c r="S53" s="29"/>
      <c r="T53" s="18"/>
    </row>
    <row r="54" spans="1:20" ht="12.75">
      <c r="A54" s="75"/>
      <c r="B54" s="64"/>
      <c r="C54" s="82" t="s">
        <v>62</v>
      </c>
      <c r="D54" s="83"/>
      <c r="E54" s="83"/>
      <c r="F54" s="83"/>
      <c r="G54" s="83"/>
      <c r="H54" s="83"/>
      <c r="I54" s="83"/>
      <c r="J54" s="83"/>
      <c r="K54" s="84"/>
      <c r="L54" s="70" t="s">
        <v>75</v>
      </c>
      <c r="M54" s="71"/>
      <c r="N54" s="72"/>
      <c r="O54" s="1">
        <v>0.15</v>
      </c>
      <c r="P54" s="1"/>
      <c r="Q54" s="75">
        <f t="shared" si="2"/>
        <v>3604.5</v>
      </c>
      <c r="R54" s="64"/>
      <c r="S54" s="29"/>
      <c r="T54" s="1"/>
    </row>
    <row r="55" spans="1:20" ht="12.75">
      <c r="A55" s="75"/>
      <c r="B55" s="64"/>
      <c r="C55" s="76" t="s">
        <v>63</v>
      </c>
      <c r="D55" s="77"/>
      <c r="E55" s="77"/>
      <c r="F55" s="77"/>
      <c r="G55" s="77"/>
      <c r="H55" s="77"/>
      <c r="I55" s="77"/>
      <c r="J55" s="77"/>
      <c r="K55" s="78"/>
      <c r="L55" s="79" t="s">
        <v>64</v>
      </c>
      <c r="M55" s="80"/>
      <c r="N55" s="81"/>
      <c r="O55" s="1">
        <v>0.25</v>
      </c>
      <c r="P55" s="1"/>
      <c r="Q55" s="75">
        <f t="shared" si="2"/>
        <v>6007.5</v>
      </c>
      <c r="R55" s="64"/>
      <c r="S55" s="29"/>
      <c r="T55" s="1"/>
    </row>
    <row r="56" spans="1:20" ht="12.75">
      <c r="A56" s="75"/>
      <c r="B56" s="64"/>
      <c r="C56" s="76" t="s">
        <v>65</v>
      </c>
      <c r="D56" s="77"/>
      <c r="E56" s="77"/>
      <c r="F56" s="77"/>
      <c r="G56" s="77"/>
      <c r="H56" s="77"/>
      <c r="I56" s="77"/>
      <c r="J56" s="77"/>
      <c r="K56" s="78"/>
      <c r="L56" s="79" t="s">
        <v>64</v>
      </c>
      <c r="M56" s="80"/>
      <c r="N56" s="81"/>
      <c r="O56" s="1">
        <v>0.1</v>
      </c>
      <c r="P56" s="20"/>
      <c r="Q56" s="75">
        <f t="shared" si="2"/>
        <v>2403</v>
      </c>
      <c r="R56" s="64"/>
      <c r="S56" s="29"/>
      <c r="T56" s="1"/>
    </row>
    <row r="57" spans="1:20" ht="12.75">
      <c r="A57" s="75"/>
      <c r="B57" s="64"/>
      <c r="C57" s="82" t="s">
        <v>66</v>
      </c>
      <c r="D57" s="83"/>
      <c r="E57" s="83"/>
      <c r="F57" s="83"/>
      <c r="G57" s="83"/>
      <c r="H57" s="83"/>
      <c r="I57" s="83"/>
      <c r="J57" s="83"/>
      <c r="K57" s="84"/>
      <c r="L57" s="79" t="s">
        <v>64</v>
      </c>
      <c r="M57" s="80"/>
      <c r="N57" s="81"/>
      <c r="O57" s="1">
        <v>0.25</v>
      </c>
      <c r="P57" s="1"/>
      <c r="Q57" s="75">
        <f t="shared" si="2"/>
        <v>6007.5</v>
      </c>
      <c r="R57" s="64"/>
      <c r="S57" s="29"/>
      <c r="T57" s="1"/>
    </row>
    <row r="58" spans="5:20" ht="12.75">
      <c r="E58" s="44" t="s">
        <v>15</v>
      </c>
      <c r="F58" s="45"/>
      <c r="G58" s="45"/>
      <c r="H58" s="45"/>
      <c r="I58" s="45"/>
      <c r="J58" s="45"/>
      <c r="K58" s="45"/>
      <c r="L58" s="45"/>
      <c r="M58" s="45"/>
      <c r="N58" s="45"/>
      <c r="O58" s="46">
        <f>SUM(O51:O57)</f>
        <v>1</v>
      </c>
      <c r="P58" s="47"/>
      <c r="Q58" s="75">
        <f>SUM(Q51:Q57)</f>
        <v>24030</v>
      </c>
      <c r="R58" s="64"/>
      <c r="S58" s="29"/>
      <c r="T58" s="1"/>
    </row>
  </sheetData>
  <sheetProtection/>
  <mergeCells count="95">
    <mergeCell ref="A1:T1"/>
    <mergeCell ref="A2:T2"/>
    <mergeCell ref="A3:E3"/>
    <mergeCell ref="F3:R3"/>
    <mergeCell ref="B4:E4"/>
    <mergeCell ref="F4:O4"/>
    <mergeCell ref="R4:R6"/>
    <mergeCell ref="E5:E6"/>
    <mergeCell ref="F5:F6"/>
    <mergeCell ref="G5:G6"/>
    <mergeCell ref="F14:T14"/>
    <mergeCell ref="S4:S6"/>
    <mergeCell ref="T4:T6"/>
    <mergeCell ref="D5:D6"/>
    <mergeCell ref="K5:K6"/>
    <mergeCell ref="P12:Q12"/>
    <mergeCell ref="B11:D11"/>
    <mergeCell ref="M5:M6"/>
    <mergeCell ref="F12:O12"/>
    <mergeCell ref="A13:E13"/>
    <mergeCell ref="P4:Q5"/>
    <mergeCell ref="N5:O5"/>
    <mergeCell ref="B8:D8"/>
    <mergeCell ref="B9:D9"/>
    <mergeCell ref="L5:L6"/>
    <mergeCell ref="B5:B6"/>
    <mergeCell ref="C5:C6"/>
    <mergeCell ref="B17:C17"/>
    <mergeCell ref="B21:C21"/>
    <mergeCell ref="B22:C22"/>
    <mergeCell ref="H5:H6"/>
    <mergeCell ref="I5:I6"/>
    <mergeCell ref="J5:J6"/>
    <mergeCell ref="A15:D15"/>
    <mergeCell ref="B16:C16"/>
    <mergeCell ref="A12:D12"/>
    <mergeCell ref="A14:E14"/>
    <mergeCell ref="B23:C23"/>
    <mergeCell ref="B30:C30"/>
    <mergeCell ref="B31:C31"/>
    <mergeCell ref="B18:C18"/>
    <mergeCell ref="B19:C19"/>
    <mergeCell ref="B20:C20"/>
    <mergeCell ref="B32:C32"/>
    <mergeCell ref="B24:C24"/>
    <mergeCell ref="B33:C33"/>
    <mergeCell ref="R34:T34"/>
    <mergeCell ref="B25:C25"/>
    <mergeCell ref="B26:C26"/>
    <mergeCell ref="B27:C27"/>
    <mergeCell ref="B28:C28"/>
    <mergeCell ref="B29:C29"/>
    <mergeCell ref="C48:K49"/>
    <mergeCell ref="L48:N49"/>
    <mergeCell ref="O48:O49"/>
    <mergeCell ref="P48:P49"/>
    <mergeCell ref="Q48:R49"/>
    <mergeCell ref="R46:T46"/>
    <mergeCell ref="T48:T49"/>
    <mergeCell ref="A47:T47"/>
    <mergeCell ref="A48:B49"/>
    <mergeCell ref="C50:K50"/>
    <mergeCell ref="L50:N50"/>
    <mergeCell ref="Q50:R50"/>
    <mergeCell ref="A51:B51"/>
    <mergeCell ref="C51:K51"/>
    <mergeCell ref="L51:N51"/>
    <mergeCell ref="Q51:R51"/>
    <mergeCell ref="A50:B50"/>
    <mergeCell ref="A52:B52"/>
    <mergeCell ref="C52:K52"/>
    <mergeCell ref="L52:N52"/>
    <mergeCell ref="Q52:R52"/>
    <mergeCell ref="A53:B53"/>
    <mergeCell ref="C53:K53"/>
    <mergeCell ref="L53:N53"/>
    <mergeCell ref="Q53:R53"/>
    <mergeCell ref="A54:B54"/>
    <mergeCell ref="C54:K54"/>
    <mergeCell ref="L54:N54"/>
    <mergeCell ref="Q54:R54"/>
    <mergeCell ref="A55:B55"/>
    <mergeCell ref="C55:K55"/>
    <mergeCell ref="L55:N55"/>
    <mergeCell ref="Q55:R55"/>
    <mergeCell ref="Q58:R58"/>
    <mergeCell ref="B10:D10"/>
    <mergeCell ref="A56:B56"/>
    <mergeCell ref="C56:K56"/>
    <mergeCell ref="L56:N56"/>
    <mergeCell ref="Q56:R56"/>
    <mergeCell ref="A57:B57"/>
    <mergeCell ref="C57:K57"/>
    <mergeCell ref="L57:N57"/>
    <mergeCell ref="Q57:R57"/>
  </mergeCells>
  <printOptions/>
  <pageMargins left="0.13541666666666666" right="0.010416666666666666" top="0.16666666666666666" bottom="0.052083333333333336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2018-12-04T06:20:17Z</cp:lastPrinted>
  <dcterms:created xsi:type="dcterms:W3CDTF">2007-02-04T12:22:59Z</dcterms:created>
  <dcterms:modified xsi:type="dcterms:W3CDTF">2018-12-05T07:51:03Z</dcterms:modified>
  <cp:category/>
  <cp:version/>
  <cp:contentType/>
  <cp:contentStatus/>
</cp:coreProperties>
</file>