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85" windowWidth="15120" windowHeight="7230"/>
  </bookViews>
  <sheets>
    <sheet name="2018" sheetId="9" r:id="rId1"/>
  </sheets>
  <definedNames>
    <definedName name="_xlnm.Print_Area" localSheetId="0">'2018'!$C$33:$S$53</definedName>
  </definedNames>
  <calcPr calcId="162913" refMode="R1C1"/>
</workbook>
</file>

<file path=xl/calcChain.xml><?xml version="1.0" encoding="utf-8"?>
<calcChain xmlns="http://schemas.openxmlformats.org/spreadsheetml/2006/main">
  <c r="N13" i="9" l="1"/>
  <c r="N28" i="9" l="1"/>
  <c r="O28" i="9"/>
  <c r="P28" i="9"/>
  <c r="T28" i="9" l="1"/>
  <c r="O45" i="9"/>
  <c r="D30" i="9" l="1"/>
  <c r="S31" i="9" l="1"/>
  <c r="Q31" i="9"/>
  <c r="M31" i="9"/>
  <c r="L31" i="9"/>
  <c r="J31" i="9"/>
  <c r="I31" i="9"/>
  <c r="G31" i="9"/>
  <c r="B31" i="9"/>
  <c r="D29" i="9" l="1"/>
  <c r="N27" i="9" l="1"/>
  <c r="T27" i="9" s="1"/>
  <c r="N26" i="9" l="1"/>
  <c r="T26" i="9" l="1"/>
  <c r="T11" i="9" l="1"/>
  <c r="O25" i="9" l="1"/>
  <c r="N25" i="9" l="1"/>
  <c r="D31" i="9" l="1"/>
  <c r="T25" i="9" l="1"/>
  <c r="P24" i="9" l="1"/>
  <c r="N24" i="9" l="1"/>
  <c r="T24" i="9" l="1"/>
  <c r="O23" i="9" l="1"/>
  <c r="N23" i="9" l="1"/>
  <c r="P23" i="9" l="1"/>
  <c r="T23" i="9" l="1"/>
  <c r="T10" i="9" l="1"/>
  <c r="O22" i="9" l="1"/>
  <c r="P22" i="9" l="1"/>
  <c r="P31" i="9" s="1"/>
  <c r="T22" i="9" l="1"/>
  <c r="O21" i="9" l="1"/>
  <c r="N21" i="9"/>
  <c r="T21" i="9" l="1"/>
  <c r="N20" i="9" l="1"/>
  <c r="T20" i="9" l="1"/>
  <c r="N19" i="9" l="1"/>
  <c r="T19" i="9" l="1"/>
  <c r="N18" i="9" l="1"/>
  <c r="N17" i="9" l="1"/>
  <c r="N31" i="9" s="1"/>
  <c r="O18" i="9" l="1"/>
  <c r="O17" i="9" l="1"/>
  <c r="O31" i="9" s="1"/>
  <c r="T18" i="9" l="1"/>
  <c r="R17" i="9" l="1"/>
  <c r="R31" i="9" s="1"/>
  <c r="K17" i="9"/>
  <c r="K31" i="9" s="1"/>
  <c r="H17" i="9"/>
  <c r="H31" i="9" s="1"/>
  <c r="F17" i="9"/>
  <c r="F31" i="9" s="1"/>
  <c r="R13" i="9"/>
  <c r="Q13" i="9"/>
  <c r="P13" i="9"/>
  <c r="O13" i="9"/>
  <c r="M13" i="9"/>
  <c r="L13" i="9"/>
  <c r="K13" i="9"/>
  <c r="J13" i="9"/>
  <c r="I13" i="9"/>
  <c r="H13" i="9"/>
  <c r="G13" i="9"/>
  <c r="F13" i="9"/>
  <c r="T9" i="9"/>
  <c r="T8" i="9"/>
  <c r="T7" i="9"/>
  <c r="E7" i="9"/>
  <c r="T13" i="9" l="1"/>
  <c r="T17" i="9"/>
  <c r="T31" i="9" s="1"/>
  <c r="R32" i="9" l="1"/>
</calcChain>
</file>

<file path=xl/comments1.xml><?xml version="1.0" encoding="utf-8"?>
<comments xmlns="http://schemas.openxmlformats.org/spreadsheetml/2006/main">
  <authors>
    <author>Автор</author>
  </authors>
  <commentList>
    <comment ref="O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Ремонт насоса на х/в+материалы - 3000р
лампочки - 738р
ремонт насоса -1500р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500р-ремонт двери на крышу
1275р-страхование лифтов</t>
        </r>
      </text>
    </comment>
    <comment ref="O2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10100-установка шлагбаума+материалы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5000р-ремонт двух насосов
944-покос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944-покос
21000-изготовление и установка решетки на тех.этаж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1000р-ревизия 2-х насосов
2664-премия разово дк.</t>
        </r>
      </text>
    </comment>
    <comment ref="O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500-сварка поручней
2000-испытание лифтов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4683-дезинсекция
500р-поросль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24525-установка почтовых ящиков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885-составление реестра собственников
1300-погрузка и вывоз мусора
5000-оценка соответствия лифтов</t>
        </r>
      </text>
    </comment>
  </commentList>
</comments>
</file>

<file path=xl/sharedStrings.xml><?xml version="1.0" encoding="utf-8"?>
<sst xmlns="http://schemas.openxmlformats.org/spreadsheetml/2006/main" count="122" uniqueCount="80">
  <si>
    <t>декабрь</t>
  </si>
  <si>
    <t>Содержание</t>
  </si>
  <si>
    <t>итого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</si>
  <si>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</si>
  <si>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</si>
  <si>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</si>
  <si>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</si>
  <si>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</si>
  <si>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</si>
  <si>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</si>
  <si>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</si>
  <si>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</si>
  <si>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</si>
  <si>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</si>
  <si>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страхование лифтов</t>
  </si>
  <si>
    <t>октябрь</t>
  </si>
  <si>
    <t>ноябрь</t>
  </si>
  <si>
    <t>ИТОГО:</t>
  </si>
  <si>
    <t>долг</t>
  </si>
  <si>
    <t>начислено</t>
  </si>
  <si>
    <t>оплачено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</si>
  <si>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</si>
  <si>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</si>
  <si>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</si>
  <si>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</si>
  <si>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</si>
  <si>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</si>
  <si>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</si>
  <si>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</si>
  <si>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</si>
  <si>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</si>
  <si>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</si>
  <si>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</si>
  <si>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</si>
  <si>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</si>
  <si>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</si>
  <si>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</si>
  <si>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</si>
  <si>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</si>
  <si>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</si>
  <si>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</si>
  <si>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</si>
  <si>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</si>
  <si>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</si>
  <si>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</si>
  <si>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</si>
  <si>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</si>
  <si>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</si>
  <si>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</si>
  <si>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</si>
  <si>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</si>
  <si>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</si>
  <si>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</si>
  <si>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</si>
  <si>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</si>
  <si>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</si>
  <si>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</si>
  <si>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</si>
  <si>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погрузка и вывоз мусора</t>
  </si>
  <si>
    <t>Еремеева</t>
  </si>
  <si>
    <t>услуги сторонних организаций, разовые работы</t>
  </si>
  <si>
    <t>Информация о доходах и расходах по дому __Калинина 11__на 2018год.</t>
  </si>
  <si>
    <t>х/в</t>
  </si>
  <si>
    <t>эл-во</t>
  </si>
  <si>
    <t>Ремонт насоса на х/в+материалы</t>
  </si>
  <si>
    <t>лампочки</t>
  </si>
  <si>
    <t>ремонт насоса</t>
  </si>
  <si>
    <t>ремонт двери на крышу</t>
  </si>
  <si>
    <t>установка шлагбаума+материалы</t>
  </si>
  <si>
    <t>ремонт двух насосов</t>
  </si>
  <si>
    <t>изготовление и установка решетки на тех.этаж</t>
  </si>
  <si>
    <t>ревизия 2-х насосов</t>
  </si>
  <si>
    <t>премия разово</t>
  </si>
  <si>
    <t>(500-сварка поручней
2000-испытание лифтов)</t>
  </si>
  <si>
    <t>поросль</t>
  </si>
  <si>
    <t>дезинсекция</t>
  </si>
  <si>
    <t>установка почтовых ящиков</t>
  </si>
  <si>
    <t>эл-во доначисление за январь 2017г.</t>
  </si>
  <si>
    <t>составление реестра собственников</t>
  </si>
  <si>
    <t>оценка соответствия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</si>
</sst>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&quot;р.&quot;_-;\-* #,##0&quot;р.&quot;_-;_-* &quot;-&quot;&quot;р.&quot;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  <font>
      <b/>
      <i/>
      <sz val="8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65" fontId="2" fillId="0" borderId="0" xfId="0" applyNumberFormat="1" applyFont="1" applyFill="1" applyBorder="1"/>
    <xf numFmtId="0" fontId="0" fillId="0" borderId="0" xfId="0" applyFill="1"/>
    <xf numFmtId="0" fontId="0" fillId="0" borderId="4" xfId="0" applyBorder="1"/>
    <xf numFmtId="0" fontId="6" fillId="4" borderId="7" xfId="0" applyFont="1" applyFill="1" applyBorder="1" applyAlignment="1"/>
    <xf numFmtId="0" fontId="6" fillId="4" borderId="7" xfId="0" applyFont="1" applyFill="1" applyBorder="1" applyAlignment="1">
      <alignment wrapText="1"/>
    </xf>
    <xf numFmtId="2" fontId="1" fillId="4" borderId="7" xfId="0" applyNumberFormat="1" applyFont="1" applyFill="1" applyBorder="1" applyAlignment="1"/>
    <xf numFmtId="0" fontId="10" fillId="4" borderId="4" xfId="0" applyNumberFormat="1" applyFont="1" applyFill="1" applyBorder="1" applyAlignment="1">
      <alignment wrapText="1"/>
    </xf>
    <xf numFmtId="2" fontId="3" fillId="0" borderId="8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17" fontId="3" fillId="8" borderId="4" xfId="0" applyNumberFormat="1" applyFont="1" applyFill="1" applyBorder="1" applyAlignment="1">
      <alignment horizontal="left"/>
    </xf>
    <xf numFmtId="165" fontId="2" fillId="7" borderId="4" xfId="0" applyNumberFormat="1" applyFont="1" applyFill="1" applyBorder="1"/>
    <xf numFmtId="165" fontId="2" fillId="7" borderId="8" xfId="0" applyNumberFormat="1" applyFont="1" applyFill="1" applyBorder="1"/>
    <xf numFmtId="4" fontId="2" fillId="7" borderId="4" xfId="0" applyNumberFormat="1" applyFont="1" applyFill="1" applyBorder="1"/>
    <xf numFmtId="17" fontId="3" fillId="9" borderId="4" xfId="0" applyNumberFormat="1" applyFont="1" applyFill="1" applyBorder="1" applyAlignment="1">
      <alignment horizontal="left" wrapText="1"/>
    </xf>
    <xf numFmtId="0" fontId="3" fillId="2" borderId="4" xfId="0" applyFont="1" applyFill="1" applyBorder="1"/>
    <xf numFmtId="0" fontId="3" fillId="0" borderId="0" xfId="0" applyFont="1" applyFill="1" applyBorder="1"/>
    <xf numFmtId="165" fontId="9" fillId="0" borderId="0" xfId="0" applyNumberFormat="1" applyFont="1" applyFill="1" applyBorder="1"/>
    <xf numFmtId="165" fontId="2" fillId="10" borderId="4" xfId="0" applyNumberFormat="1" applyFont="1" applyFill="1" applyBorder="1"/>
    <xf numFmtId="2" fontId="2" fillId="0" borderId="8" xfId="0" applyNumberFormat="1" applyFont="1" applyFill="1" applyBorder="1" applyAlignment="1">
      <alignment horizontal="right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/>
    <xf numFmtId="4" fontId="11" fillId="2" borderId="4" xfId="0" applyNumberFormat="1" applyFont="1" applyFill="1" applyBorder="1"/>
    <xf numFmtId="2" fontId="2" fillId="0" borderId="8" xfId="0" applyNumberFormat="1" applyFont="1" applyBorder="1" applyAlignment="1">
      <alignment vertical="top" textRotation="90" wrapText="1"/>
    </xf>
    <xf numFmtId="2" fontId="2" fillId="4" borderId="8" xfId="0" applyNumberFormat="1" applyFont="1" applyFill="1" applyBorder="1" applyAlignment="1">
      <alignment horizontal="right" vertical="top" wrapText="1"/>
    </xf>
    <xf numFmtId="2" fontId="2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5" fontId="5" fillId="11" borderId="4" xfId="0" applyNumberFormat="1" applyFont="1" applyFill="1" applyBorder="1"/>
    <xf numFmtId="165" fontId="2" fillId="10" borderId="4" xfId="0" applyNumberFormat="1" applyFont="1" applyFill="1" applyBorder="1" applyAlignment="1"/>
    <xf numFmtId="165" fontId="5" fillId="5" borderId="4" xfId="0" applyNumberFormat="1" applyFont="1" applyFill="1" applyBorder="1"/>
    <xf numFmtId="4" fontId="8" fillId="4" borderId="4" xfId="0" applyNumberFormat="1" applyFont="1" applyFill="1" applyBorder="1" applyAlignment="1">
      <alignment horizontal="center"/>
    </xf>
    <xf numFmtId="2" fontId="0" fillId="0" borderId="0" xfId="0" applyNumberFormat="1"/>
    <xf numFmtId="4" fontId="5" fillId="4" borderId="4" xfId="0" applyNumberFormat="1" applyFont="1" applyFill="1" applyBorder="1"/>
    <xf numFmtId="2" fontId="1" fillId="0" borderId="4" xfId="0" applyNumberFormat="1" applyFont="1" applyBorder="1" applyAlignment="1">
      <alignment horizontal="center" wrapText="1"/>
    </xf>
    <xf numFmtId="165" fontId="5" fillId="10" borderId="4" xfId="0" applyNumberFormat="1" applyFont="1" applyFill="1" applyBorder="1" applyAlignment="1"/>
    <xf numFmtId="165" fontId="5" fillId="7" borderId="4" xfId="0" applyNumberFormat="1" applyFont="1" applyFill="1" applyBorder="1"/>
    <xf numFmtId="165" fontId="9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/>
    <xf numFmtId="0" fontId="0" fillId="0" borderId="3" xfId="0" applyBorder="1" applyAlignment="1">
      <alignment horizontal="center"/>
    </xf>
    <xf numFmtId="2" fontId="6" fillId="7" borderId="1" xfId="0" applyNumberFormat="1" applyFont="1" applyFill="1" applyBorder="1" applyAlignment="1">
      <alignment horizontal="center" vertical="top" wrapText="1"/>
    </xf>
    <xf numFmtId="2" fontId="2" fillId="7" borderId="2" xfId="0" applyNumberFormat="1" applyFont="1" applyFill="1" applyBorder="1" applyAlignment="1">
      <alignment horizontal="center" vertical="top" wrapText="1"/>
    </xf>
    <xf numFmtId="2" fontId="2" fillId="7" borderId="3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165" fontId="2" fillId="7" borderId="0" xfId="0" applyNumberFormat="1" applyFont="1" applyFill="1" applyBorder="1"/>
    <xf numFmtId="165" fontId="15" fillId="7" borderId="0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1" fillId="7" borderId="0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2" fontId="6" fillId="7" borderId="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2" fontId="1" fillId="0" borderId="14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14" fillId="3" borderId="3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6" fillId="7" borderId="2" xfId="0" applyNumberFormat="1" applyFont="1" applyFill="1" applyBorder="1" applyAlignment="1">
      <alignment horizontal="center" vertical="top" wrapText="1"/>
    </xf>
    <xf numFmtId="2" fontId="6" fillId="7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0A8E6"/>
      <color rgb="FFED77DF"/>
      <color rgb="FFC989DB"/>
      <color rgb="FFE224CB"/>
      <color rgb="FF936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3"/>
  <sheetViews>
    <sheetView tabSelected="1" topLeftCell="A19" zoomScaleNormal="100" workbookViewId="0">
      <selection activeCell="F14" sqref="F14:T14"/>
    </sheetView>
  </sheetViews>
  <sheetFormatPr defaultRowHeight="15" x14ac:dyDescent="0.25"/>
  <cols>
    <col min="2" max="2" width="6.28515625" customWidth="1"/>
    <col min="3" max="3" width="4.85546875" customWidth="1"/>
    <col min="4" max="4" width="9.85546875" customWidth="1"/>
    <col min="5" max="7" width="8.85546875" customWidth="1"/>
    <col min="8" max="8" width="9.28515625" customWidth="1"/>
    <col min="9" max="9" width="8.85546875" customWidth="1"/>
    <col min="10" max="10" width="9" customWidth="1"/>
    <col min="11" max="11" width="9.7109375" customWidth="1"/>
    <col min="12" max="12" width="9" customWidth="1"/>
    <col min="13" max="13" width="9.7109375" customWidth="1"/>
    <col min="14" max="14" width="9.85546875" customWidth="1"/>
    <col min="16" max="16" width="8.42578125" customWidth="1"/>
    <col min="17" max="17" width="8.85546875" customWidth="1"/>
    <col min="20" max="20" width="10.140625" customWidth="1"/>
  </cols>
  <sheetData>
    <row r="1" spans="1:21" ht="15" customHeight="1" x14ac:dyDescent="0.25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1" hidden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1" x14ac:dyDescent="0.25">
      <c r="A3" s="90"/>
      <c r="B3" s="72"/>
      <c r="C3" s="72"/>
      <c r="D3" s="72"/>
      <c r="E3" s="126"/>
      <c r="F3" s="69" t="s">
        <v>21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0"/>
      <c r="S3" s="44"/>
      <c r="T3" s="3"/>
    </row>
    <row r="4" spans="1:21" x14ac:dyDescent="0.25">
      <c r="A4" s="4"/>
      <c r="B4" s="127" t="s">
        <v>22</v>
      </c>
      <c r="C4" s="128"/>
      <c r="D4" s="128"/>
      <c r="E4" s="129"/>
      <c r="F4" s="91" t="s">
        <v>1</v>
      </c>
      <c r="G4" s="92"/>
      <c r="H4" s="92"/>
      <c r="I4" s="92"/>
      <c r="J4" s="92"/>
      <c r="K4" s="92"/>
      <c r="L4" s="92"/>
      <c r="M4" s="92"/>
      <c r="N4" s="92"/>
      <c r="O4" s="92"/>
      <c r="P4" s="93" t="s">
        <v>23</v>
      </c>
      <c r="Q4" s="94"/>
      <c r="R4" s="97" t="s">
        <v>24</v>
      </c>
      <c r="S4" s="104" t="s">
        <v>57</v>
      </c>
      <c r="T4" s="100" t="s">
        <v>4</v>
      </c>
    </row>
    <row r="5" spans="1:21" ht="45.75" customHeight="1" x14ac:dyDescent="0.25">
      <c r="A5" s="5"/>
      <c r="B5" s="85" t="s">
        <v>25</v>
      </c>
      <c r="C5" s="85" t="s">
        <v>3</v>
      </c>
      <c r="D5" s="85" t="s">
        <v>53</v>
      </c>
      <c r="E5" s="87" t="s">
        <v>2</v>
      </c>
      <c r="F5" s="80" t="s">
        <v>26</v>
      </c>
      <c r="G5" s="80" t="s">
        <v>27</v>
      </c>
      <c r="H5" s="80" t="s">
        <v>28</v>
      </c>
      <c r="I5" s="80" t="s">
        <v>29</v>
      </c>
      <c r="J5" s="80" t="s">
        <v>30</v>
      </c>
      <c r="K5" s="80" t="s">
        <v>31</v>
      </c>
      <c r="L5" s="80" t="s">
        <v>32</v>
      </c>
      <c r="M5" s="80" t="s">
        <v>33</v>
      </c>
      <c r="N5" s="75" t="s">
        <v>34</v>
      </c>
      <c r="O5" s="77"/>
      <c r="P5" s="95"/>
      <c r="Q5" s="96"/>
      <c r="R5" s="98"/>
      <c r="S5" s="105"/>
      <c r="T5" s="101"/>
    </row>
    <row r="6" spans="1:21" ht="74.25" customHeight="1" x14ac:dyDescent="0.25">
      <c r="A6" s="6"/>
      <c r="B6" s="86"/>
      <c r="C6" s="86"/>
      <c r="D6" s="86"/>
      <c r="E6" s="88"/>
      <c r="F6" s="81"/>
      <c r="G6" s="81"/>
      <c r="H6" s="81"/>
      <c r="I6" s="81"/>
      <c r="J6" s="81"/>
      <c r="K6" s="81"/>
      <c r="L6" s="81"/>
      <c r="M6" s="81"/>
      <c r="N6" s="27" t="s">
        <v>54</v>
      </c>
      <c r="O6" s="27" t="s">
        <v>60</v>
      </c>
      <c r="P6" s="48" t="s">
        <v>35</v>
      </c>
      <c r="Q6" s="48" t="s">
        <v>36</v>
      </c>
      <c r="R6" s="99"/>
      <c r="S6" s="106"/>
      <c r="T6" s="102"/>
    </row>
    <row r="7" spans="1:21" x14ac:dyDescent="0.25">
      <c r="A7" s="7">
        <v>2016</v>
      </c>
      <c r="B7" s="8">
        <v>19</v>
      </c>
      <c r="C7" s="8">
        <v>2.5</v>
      </c>
      <c r="D7" s="8">
        <v>1.5</v>
      </c>
      <c r="E7" s="36">
        <f>SUM(B7:D7)</f>
        <v>23</v>
      </c>
      <c r="F7" s="22">
        <v>1.8</v>
      </c>
      <c r="G7" s="22">
        <v>1.1000000000000001</v>
      </c>
      <c r="H7" s="22">
        <v>1.6</v>
      </c>
      <c r="I7" s="22">
        <v>0.2</v>
      </c>
      <c r="J7" s="22">
        <v>2.25</v>
      </c>
      <c r="K7" s="22">
        <v>6.75</v>
      </c>
      <c r="L7" s="22">
        <v>1.1000000000000001</v>
      </c>
      <c r="M7" s="22">
        <v>2.7</v>
      </c>
      <c r="N7" s="28">
        <v>0</v>
      </c>
      <c r="O7" s="22">
        <v>1.5</v>
      </c>
      <c r="P7" s="23">
        <v>1.25</v>
      </c>
      <c r="Q7" s="23">
        <v>1.25</v>
      </c>
      <c r="R7" s="24">
        <v>1.5</v>
      </c>
      <c r="S7" s="39">
        <v>0</v>
      </c>
      <c r="T7" s="9">
        <f>SUM(F7:R7)</f>
        <v>23</v>
      </c>
    </row>
    <row r="8" spans="1:21" x14ac:dyDescent="0.25">
      <c r="A8" s="7">
        <v>2017</v>
      </c>
      <c r="B8" s="122" t="s">
        <v>55</v>
      </c>
      <c r="C8" s="123"/>
      <c r="D8" s="124"/>
      <c r="E8" s="36">
        <v>29.75</v>
      </c>
      <c r="F8" s="22">
        <v>1.8</v>
      </c>
      <c r="G8" s="22">
        <v>1.1000000000000001</v>
      </c>
      <c r="H8" s="22">
        <v>1.6</v>
      </c>
      <c r="I8" s="22">
        <v>0.2</v>
      </c>
      <c r="J8" s="22">
        <v>2.25</v>
      </c>
      <c r="K8" s="22">
        <v>6.75</v>
      </c>
      <c r="L8" s="22">
        <v>1.1000000000000001</v>
      </c>
      <c r="M8" s="22">
        <v>2.7</v>
      </c>
      <c r="N8" s="29">
        <v>6.75</v>
      </c>
      <c r="O8" s="22">
        <v>1.5</v>
      </c>
      <c r="P8" s="23">
        <v>1.25</v>
      </c>
      <c r="Q8" s="23">
        <v>1.25</v>
      </c>
      <c r="R8" s="24">
        <v>1.5</v>
      </c>
      <c r="S8" s="24">
        <v>0</v>
      </c>
      <c r="T8" s="9">
        <f>SUM(F8:R8)</f>
        <v>29.75</v>
      </c>
    </row>
    <row r="9" spans="1:21" x14ac:dyDescent="0.25">
      <c r="A9" s="7">
        <v>2017</v>
      </c>
      <c r="B9" s="122" t="s">
        <v>56</v>
      </c>
      <c r="C9" s="123"/>
      <c r="D9" s="124"/>
      <c r="E9" s="36">
        <v>32.96</v>
      </c>
      <c r="F9" s="22">
        <v>1.8</v>
      </c>
      <c r="G9" s="22">
        <v>1.1000000000000001</v>
      </c>
      <c r="H9" s="22">
        <v>1.6</v>
      </c>
      <c r="I9" s="22">
        <v>0.2</v>
      </c>
      <c r="J9" s="22">
        <v>2.25</v>
      </c>
      <c r="K9" s="22">
        <v>6.75</v>
      </c>
      <c r="L9" s="22">
        <v>1.1000000000000001</v>
      </c>
      <c r="M9" s="22">
        <v>2.7</v>
      </c>
      <c r="N9" s="29">
        <v>9.9600000000000009</v>
      </c>
      <c r="O9" s="22">
        <v>1.5</v>
      </c>
      <c r="P9" s="23">
        <v>1.25</v>
      </c>
      <c r="Q9" s="23">
        <v>1.25</v>
      </c>
      <c r="R9" s="24">
        <v>1.5</v>
      </c>
      <c r="S9" s="24">
        <v>0</v>
      </c>
      <c r="T9" s="9">
        <f>SUM(F9:S9)</f>
        <v>32.96</v>
      </c>
    </row>
    <row r="10" spans="1:21" x14ac:dyDescent="0.25">
      <c r="A10" s="51">
        <v>2018</v>
      </c>
      <c r="B10" s="123" t="s">
        <v>55</v>
      </c>
      <c r="C10" s="123"/>
      <c r="D10" s="124"/>
      <c r="E10" s="36">
        <v>27.56</v>
      </c>
      <c r="F10" s="54">
        <v>1.8</v>
      </c>
      <c r="G10" s="54">
        <v>1.1000000000000001</v>
      </c>
      <c r="H10" s="54">
        <v>1.6</v>
      </c>
      <c r="I10" s="54">
        <v>0.2</v>
      </c>
      <c r="J10" s="54">
        <v>2.25</v>
      </c>
      <c r="K10" s="54">
        <v>6.75</v>
      </c>
      <c r="L10" s="54">
        <v>1.1000000000000001</v>
      </c>
      <c r="M10" s="54">
        <v>2.7</v>
      </c>
      <c r="N10" s="29">
        <v>4.5599999999999996</v>
      </c>
      <c r="O10" s="54">
        <v>1.5</v>
      </c>
      <c r="P10" s="52">
        <v>1.25</v>
      </c>
      <c r="Q10" s="53">
        <v>1.25</v>
      </c>
      <c r="R10" s="24">
        <v>1.5</v>
      </c>
      <c r="S10" s="24">
        <v>0</v>
      </c>
      <c r="T10" s="9">
        <f>SUM(F10:S10)</f>
        <v>27.56</v>
      </c>
    </row>
    <row r="11" spans="1:21" x14ac:dyDescent="0.25">
      <c r="A11" s="51">
        <v>2018</v>
      </c>
      <c r="B11" s="123" t="s">
        <v>56</v>
      </c>
      <c r="C11" s="123"/>
      <c r="D11" s="124"/>
      <c r="E11" s="36">
        <v>32.54</v>
      </c>
      <c r="F11" s="54">
        <v>1.8</v>
      </c>
      <c r="G11" s="54">
        <v>1.1000000000000001</v>
      </c>
      <c r="H11" s="54">
        <v>1.6</v>
      </c>
      <c r="I11" s="54">
        <v>0.2</v>
      </c>
      <c r="J11" s="54">
        <v>2.25</v>
      </c>
      <c r="K11" s="54">
        <v>6.75</v>
      </c>
      <c r="L11" s="54">
        <v>1.1000000000000001</v>
      </c>
      <c r="M11" s="54">
        <v>2.7</v>
      </c>
      <c r="N11" s="29">
        <v>9.5399999999999991</v>
      </c>
      <c r="O11" s="54">
        <v>1.5</v>
      </c>
      <c r="P11" s="23">
        <v>1.25</v>
      </c>
      <c r="Q11" s="23">
        <v>1.25</v>
      </c>
      <c r="R11" s="24">
        <v>1.5</v>
      </c>
      <c r="S11" s="24">
        <v>0</v>
      </c>
      <c r="T11" s="9">
        <f>SUM(F11:S11)</f>
        <v>32.54</v>
      </c>
    </row>
    <row r="12" spans="1:21" ht="18" customHeight="1" x14ac:dyDescent="0.25">
      <c r="A12" s="112" t="s">
        <v>37</v>
      </c>
      <c r="B12" s="113"/>
      <c r="C12" s="113"/>
      <c r="D12" s="114"/>
      <c r="E12" s="10">
        <v>3991</v>
      </c>
      <c r="F12" s="75" t="s">
        <v>38</v>
      </c>
      <c r="G12" s="76"/>
      <c r="H12" s="76"/>
      <c r="I12" s="76"/>
      <c r="J12" s="76"/>
      <c r="K12" s="76"/>
      <c r="L12" s="76"/>
      <c r="M12" s="76"/>
      <c r="N12" s="76"/>
      <c r="O12" s="77"/>
      <c r="P12" s="78" t="s">
        <v>39</v>
      </c>
      <c r="Q12" s="79"/>
      <c r="R12" s="9" t="s">
        <v>40</v>
      </c>
      <c r="S12" s="9"/>
      <c r="T12" s="9"/>
    </row>
    <row r="13" spans="1:21" ht="26.25" customHeight="1" x14ac:dyDescent="0.25">
      <c r="A13" s="82" t="s">
        <v>41</v>
      </c>
      <c r="B13" s="83"/>
      <c r="C13" s="83"/>
      <c r="D13" s="83"/>
      <c r="E13" s="84"/>
      <c r="F13" s="11">
        <f>E12*F7</f>
        <v>7183.8</v>
      </c>
      <c r="G13" s="11">
        <f>E12*G7</f>
        <v>4390.1000000000004</v>
      </c>
      <c r="H13" s="11">
        <f>E12*H8</f>
        <v>6385.6</v>
      </c>
      <c r="I13" s="11">
        <f>E12*I7</f>
        <v>798.2</v>
      </c>
      <c r="J13" s="11">
        <f>E12*J7</f>
        <v>8979.75</v>
      </c>
      <c r="K13" s="11">
        <f>E12*K8</f>
        <v>26939.25</v>
      </c>
      <c r="L13" s="11">
        <f>E12*L8</f>
        <v>4390.1000000000004</v>
      </c>
      <c r="M13" s="11">
        <f>E12*M7</f>
        <v>10775.7</v>
      </c>
      <c r="N13" s="11">
        <f>E12*N11</f>
        <v>38074.14</v>
      </c>
      <c r="O13" s="11">
        <f>E12*O7</f>
        <v>5986.5</v>
      </c>
      <c r="P13" s="11">
        <f>E12*P7</f>
        <v>4988.75</v>
      </c>
      <c r="Q13" s="11">
        <f>E12*Q7</f>
        <v>4988.75</v>
      </c>
      <c r="R13" s="11">
        <f>E12*R7</f>
        <v>5986.5</v>
      </c>
      <c r="S13" s="11">
        <v>0</v>
      </c>
      <c r="T13" s="11">
        <f>SUM(F13:R13)</f>
        <v>129867.14</v>
      </c>
      <c r="U13" s="37"/>
    </row>
    <row r="14" spans="1:21" x14ac:dyDescent="0.25">
      <c r="A14" s="118" t="s">
        <v>20</v>
      </c>
      <c r="B14" s="118"/>
      <c r="C14" s="118"/>
      <c r="D14" s="118"/>
      <c r="E14" s="119"/>
      <c r="F14" s="73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</row>
    <row r="15" spans="1:21" ht="24.75" customHeight="1" x14ac:dyDescent="0.25">
      <c r="A15" s="116" t="s">
        <v>43</v>
      </c>
      <c r="B15" s="116"/>
      <c r="C15" s="116"/>
      <c r="D15" s="117"/>
      <c r="E15" s="38">
        <v>-139887.86000000034</v>
      </c>
      <c r="F15" s="45"/>
      <c r="G15" s="46"/>
      <c r="H15" s="1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</row>
    <row r="16" spans="1:21" x14ac:dyDescent="0.25">
      <c r="A16" s="30"/>
      <c r="B16" s="115" t="s">
        <v>19</v>
      </c>
      <c r="C16" s="115"/>
      <c r="D16" s="31" t="s">
        <v>20</v>
      </c>
      <c r="E16" s="32" t="s">
        <v>18</v>
      </c>
      <c r="F16" s="45"/>
      <c r="G16" s="46"/>
      <c r="H16" s="1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1:20" x14ac:dyDescent="0.25">
      <c r="A17" s="13" t="s">
        <v>44</v>
      </c>
      <c r="B17" s="109">
        <v>124016.22</v>
      </c>
      <c r="C17" s="111"/>
      <c r="D17" s="33">
        <v>69738.84</v>
      </c>
      <c r="E17" s="34"/>
      <c r="F17" s="14">
        <f>E12*F8</f>
        <v>7183.8</v>
      </c>
      <c r="G17" s="14">
        <v>5444.8</v>
      </c>
      <c r="H17" s="15">
        <f>E12*H8</f>
        <v>6385.6</v>
      </c>
      <c r="I17" s="14">
        <v>798.2</v>
      </c>
      <c r="J17" s="14">
        <v>8979.75</v>
      </c>
      <c r="K17" s="14">
        <f t="shared" ref="K17" si="0">3991*6.75</f>
        <v>26939.25</v>
      </c>
      <c r="L17" s="14">
        <v>5444.8</v>
      </c>
      <c r="M17" s="14">
        <v>10775.7</v>
      </c>
      <c r="N17" s="14">
        <f>12651.63+26891.25</f>
        <v>39542.879999999997</v>
      </c>
      <c r="O17" s="14">
        <f>3000+738+1500</f>
        <v>5238</v>
      </c>
      <c r="P17" s="35">
        <v>0</v>
      </c>
      <c r="Q17" s="35">
        <v>0</v>
      </c>
      <c r="R17" s="14">
        <f>E12*R8</f>
        <v>5986.5</v>
      </c>
      <c r="S17" s="14">
        <v>0</v>
      </c>
      <c r="T17" s="16">
        <f t="shared" ref="T17" si="1">SUM(F17:S17)</f>
        <v>122719.28</v>
      </c>
    </row>
    <row r="18" spans="1:20" x14ac:dyDescent="0.25">
      <c r="A18" s="13" t="s">
        <v>45</v>
      </c>
      <c r="B18" s="109">
        <v>126397.5</v>
      </c>
      <c r="C18" s="110"/>
      <c r="D18" s="33">
        <v>110994.73999999999</v>
      </c>
      <c r="E18" s="34"/>
      <c r="F18" s="14">
        <v>7183.8</v>
      </c>
      <c r="G18" s="14">
        <v>5444.8</v>
      </c>
      <c r="H18" s="15">
        <v>6385.6</v>
      </c>
      <c r="I18" s="14">
        <v>798.2</v>
      </c>
      <c r="J18" s="14">
        <v>8979.75</v>
      </c>
      <c r="K18" s="14">
        <v>26939.25</v>
      </c>
      <c r="L18" s="14">
        <v>5444.8</v>
      </c>
      <c r="M18" s="14">
        <v>10775.7</v>
      </c>
      <c r="N18" s="14">
        <f>12174.21+30575.73</f>
        <v>42749.94</v>
      </c>
      <c r="O18" s="14">
        <f>500+1275</f>
        <v>1775</v>
      </c>
      <c r="P18" s="35">
        <v>0</v>
      </c>
      <c r="Q18" s="35">
        <v>0</v>
      </c>
      <c r="R18" s="14">
        <v>5986.5</v>
      </c>
      <c r="S18" s="14">
        <v>0</v>
      </c>
      <c r="T18" s="16">
        <f t="shared" ref="T18:T28" si="2">SUM(F18:S18)</f>
        <v>122463.34000000001</v>
      </c>
    </row>
    <row r="19" spans="1:20" x14ac:dyDescent="0.25">
      <c r="A19" s="13" t="s">
        <v>7</v>
      </c>
      <c r="B19" s="109">
        <v>129470.06</v>
      </c>
      <c r="C19" s="110"/>
      <c r="D19" s="33">
        <v>102815.11</v>
      </c>
      <c r="E19" s="34"/>
      <c r="F19" s="14">
        <v>7183.8</v>
      </c>
      <c r="G19" s="14">
        <v>5444.8</v>
      </c>
      <c r="H19" s="15">
        <v>6385.6</v>
      </c>
      <c r="I19" s="14">
        <v>798.2</v>
      </c>
      <c r="J19" s="14">
        <v>8979.75</v>
      </c>
      <c r="K19" s="14">
        <v>26939.25</v>
      </c>
      <c r="L19" s="14">
        <v>5444.8</v>
      </c>
      <c r="M19" s="14">
        <v>10775.7</v>
      </c>
      <c r="N19" s="14">
        <f>9866.68+28618.35</f>
        <v>38485.03</v>
      </c>
      <c r="O19" s="14">
        <v>0</v>
      </c>
      <c r="P19" s="35">
        <v>0</v>
      </c>
      <c r="Q19" s="35">
        <v>0</v>
      </c>
      <c r="R19" s="14">
        <v>5986.5</v>
      </c>
      <c r="S19" s="14">
        <v>0</v>
      </c>
      <c r="T19" s="16">
        <f t="shared" si="2"/>
        <v>116423.43000000001</v>
      </c>
    </row>
    <row r="20" spans="1:20" x14ac:dyDescent="0.25">
      <c r="A20" s="13" t="s">
        <v>46</v>
      </c>
      <c r="B20" s="109">
        <v>125399.01</v>
      </c>
      <c r="C20" s="110"/>
      <c r="D20" s="33">
        <v>107498.11</v>
      </c>
      <c r="E20" s="34"/>
      <c r="F20" s="14">
        <v>7183.8</v>
      </c>
      <c r="G20" s="14">
        <v>5444.8</v>
      </c>
      <c r="H20" s="15">
        <v>6385.6</v>
      </c>
      <c r="I20" s="14">
        <v>798.2</v>
      </c>
      <c r="J20" s="14">
        <v>8979.75</v>
      </c>
      <c r="K20" s="14">
        <v>26939.25</v>
      </c>
      <c r="L20" s="14">
        <v>5444.8</v>
      </c>
      <c r="M20" s="14">
        <v>10775.7</v>
      </c>
      <c r="N20" s="14">
        <f>13765.61+23667.33</f>
        <v>37432.94</v>
      </c>
      <c r="O20" s="14">
        <v>10100</v>
      </c>
      <c r="P20" s="35">
        <v>0</v>
      </c>
      <c r="Q20" s="35">
        <v>0</v>
      </c>
      <c r="R20" s="14">
        <v>5986.5</v>
      </c>
      <c r="S20" s="14">
        <v>0</v>
      </c>
      <c r="T20" s="16">
        <f t="shared" si="2"/>
        <v>125471.34000000001</v>
      </c>
    </row>
    <row r="21" spans="1:20" x14ac:dyDescent="0.25">
      <c r="A21" s="13" t="s">
        <v>9</v>
      </c>
      <c r="B21" s="109">
        <v>112839.72</v>
      </c>
      <c r="C21" s="110"/>
      <c r="D21" s="33">
        <v>98937.3</v>
      </c>
      <c r="E21" s="34"/>
      <c r="F21" s="14">
        <v>7183.8</v>
      </c>
      <c r="G21" s="14">
        <v>5444.8</v>
      </c>
      <c r="H21" s="15">
        <v>6385.6</v>
      </c>
      <c r="I21" s="14">
        <v>798.2</v>
      </c>
      <c r="J21" s="14">
        <v>8979.75</v>
      </c>
      <c r="K21" s="14">
        <v>26939.25</v>
      </c>
      <c r="L21" s="14">
        <v>5444.8</v>
      </c>
      <c r="M21" s="14">
        <v>10775.7</v>
      </c>
      <c r="N21" s="14">
        <f>7638.72+12398.76</f>
        <v>20037.48</v>
      </c>
      <c r="O21" s="14">
        <f>5000+944</f>
        <v>5944</v>
      </c>
      <c r="P21" s="35">
        <v>0</v>
      </c>
      <c r="Q21" s="35">
        <v>0</v>
      </c>
      <c r="R21" s="14">
        <v>5986.5</v>
      </c>
      <c r="S21" s="14">
        <v>0</v>
      </c>
      <c r="T21" s="16">
        <f t="shared" si="2"/>
        <v>103919.88</v>
      </c>
    </row>
    <row r="22" spans="1:20" x14ac:dyDescent="0.25">
      <c r="A22" s="13" t="s">
        <v>10</v>
      </c>
      <c r="B22" s="109">
        <v>107616.46</v>
      </c>
      <c r="C22" s="110"/>
      <c r="D22" s="33">
        <v>123361.33</v>
      </c>
      <c r="E22" s="34"/>
      <c r="F22" s="14">
        <v>7183.8</v>
      </c>
      <c r="G22" s="14">
        <v>5444.8</v>
      </c>
      <c r="H22" s="15">
        <v>6385.6</v>
      </c>
      <c r="I22" s="14">
        <v>798.2</v>
      </c>
      <c r="J22" s="14">
        <v>8979.75</v>
      </c>
      <c r="K22" s="14">
        <v>26939.25</v>
      </c>
      <c r="L22" s="14">
        <v>5444.8</v>
      </c>
      <c r="M22" s="14">
        <v>10775.7</v>
      </c>
      <c r="N22" s="14">
        <v>18210.3</v>
      </c>
      <c r="O22" s="14">
        <f>944+21000</f>
        <v>21944</v>
      </c>
      <c r="P22" s="35">
        <f>3106+348</f>
        <v>3454</v>
      </c>
      <c r="Q22" s="35">
        <v>0</v>
      </c>
      <c r="R22" s="14">
        <v>5986.5</v>
      </c>
      <c r="S22" s="14">
        <v>0</v>
      </c>
      <c r="T22" s="16">
        <f t="shared" si="2"/>
        <v>121546.70000000001</v>
      </c>
    </row>
    <row r="23" spans="1:20" x14ac:dyDescent="0.25">
      <c r="A23" s="13" t="s">
        <v>11</v>
      </c>
      <c r="B23" s="109">
        <v>105885.54</v>
      </c>
      <c r="C23" s="110"/>
      <c r="D23" s="33">
        <v>107967.08</v>
      </c>
      <c r="E23" s="34"/>
      <c r="F23" s="14">
        <v>7183.8</v>
      </c>
      <c r="G23" s="14">
        <v>5444.8</v>
      </c>
      <c r="H23" s="15">
        <v>6385.6</v>
      </c>
      <c r="I23" s="14">
        <v>798.2</v>
      </c>
      <c r="J23" s="14">
        <v>8979.75</v>
      </c>
      <c r="K23" s="14">
        <v>26939.25</v>
      </c>
      <c r="L23" s="14">
        <v>5444.8</v>
      </c>
      <c r="M23" s="14">
        <v>10775.7</v>
      </c>
      <c r="N23" s="14">
        <f>12250.5+21882.66</f>
        <v>34133.160000000003</v>
      </c>
      <c r="O23" s="14">
        <f>1000+2664</f>
        <v>3664</v>
      </c>
      <c r="P23" s="35">
        <f>15928+3415</f>
        <v>19343</v>
      </c>
      <c r="Q23" s="35">
        <v>0</v>
      </c>
      <c r="R23" s="14">
        <v>5986.5</v>
      </c>
      <c r="S23" s="14">
        <v>0</v>
      </c>
      <c r="T23" s="16">
        <f t="shared" si="2"/>
        <v>135078.56</v>
      </c>
    </row>
    <row r="24" spans="1:20" x14ac:dyDescent="0.25">
      <c r="A24" s="13" t="s">
        <v>12</v>
      </c>
      <c r="B24" s="109">
        <v>121215.26</v>
      </c>
      <c r="C24" s="110"/>
      <c r="D24" s="33">
        <v>134875.19</v>
      </c>
      <c r="E24" s="34"/>
      <c r="F24" s="14">
        <v>7183.8</v>
      </c>
      <c r="G24" s="14">
        <v>5444.8</v>
      </c>
      <c r="H24" s="15">
        <v>6385.6</v>
      </c>
      <c r="I24" s="14">
        <v>798.2</v>
      </c>
      <c r="J24" s="14">
        <v>8979.75</v>
      </c>
      <c r="K24" s="14">
        <v>26939.25</v>
      </c>
      <c r="L24" s="14">
        <v>5444.8</v>
      </c>
      <c r="M24" s="14">
        <v>10775.7</v>
      </c>
      <c r="N24" s="14">
        <f>12413.84+21388.77</f>
        <v>33802.61</v>
      </c>
      <c r="O24" s="14">
        <v>2500</v>
      </c>
      <c r="P24" s="35">
        <f>348+7933</f>
        <v>8281</v>
      </c>
      <c r="Q24" s="35">
        <v>0</v>
      </c>
      <c r="R24" s="14">
        <v>5986.5</v>
      </c>
      <c r="S24" s="14">
        <v>0</v>
      </c>
      <c r="T24" s="16">
        <f t="shared" si="2"/>
        <v>122522.01000000001</v>
      </c>
    </row>
    <row r="25" spans="1:20" x14ac:dyDescent="0.25">
      <c r="A25" s="13" t="s">
        <v>47</v>
      </c>
      <c r="B25" s="109">
        <v>120907.79</v>
      </c>
      <c r="C25" s="110"/>
      <c r="D25" s="33">
        <v>90133.58</v>
      </c>
      <c r="E25" s="34"/>
      <c r="F25" s="14">
        <v>7183.8</v>
      </c>
      <c r="G25" s="14">
        <v>5444.8</v>
      </c>
      <c r="H25" s="15">
        <v>6385.6</v>
      </c>
      <c r="I25" s="14">
        <v>798.2</v>
      </c>
      <c r="J25" s="14">
        <v>8979.75</v>
      </c>
      <c r="K25" s="14">
        <v>26939.25</v>
      </c>
      <c r="L25" s="14">
        <v>5444.8</v>
      </c>
      <c r="M25" s="14">
        <v>10775.7</v>
      </c>
      <c r="N25" s="14">
        <f>17477.38+18019.41</f>
        <v>35496.79</v>
      </c>
      <c r="O25" s="14">
        <f>4683+500</f>
        <v>5183</v>
      </c>
      <c r="P25" s="35">
        <v>0</v>
      </c>
      <c r="Q25" s="35">
        <v>0</v>
      </c>
      <c r="R25" s="14">
        <v>5986.5</v>
      </c>
      <c r="S25" s="14">
        <v>0</v>
      </c>
      <c r="T25" s="16">
        <f t="shared" si="2"/>
        <v>118618.19</v>
      </c>
    </row>
    <row r="26" spans="1:20" x14ac:dyDescent="0.25">
      <c r="A26" s="13" t="s">
        <v>48</v>
      </c>
      <c r="B26" s="109">
        <v>122559.8</v>
      </c>
      <c r="C26" s="110"/>
      <c r="D26" s="33">
        <v>122720.82999999999</v>
      </c>
      <c r="E26" s="34"/>
      <c r="F26" s="14">
        <v>7183.8</v>
      </c>
      <c r="G26" s="14">
        <v>5444.8</v>
      </c>
      <c r="H26" s="15">
        <v>6385.6</v>
      </c>
      <c r="I26" s="14">
        <v>798.2</v>
      </c>
      <c r="J26" s="14">
        <v>8979.75</v>
      </c>
      <c r="K26" s="14">
        <v>26939.25</v>
      </c>
      <c r="L26" s="14">
        <v>5444.8</v>
      </c>
      <c r="M26" s="14">
        <v>10775.7</v>
      </c>
      <c r="N26" s="14">
        <f>5961.91+19758.63</f>
        <v>25720.54</v>
      </c>
      <c r="O26" s="14">
        <v>0</v>
      </c>
      <c r="P26" s="35">
        <v>0</v>
      </c>
      <c r="Q26" s="35">
        <v>0</v>
      </c>
      <c r="R26" s="14">
        <v>5986.5</v>
      </c>
      <c r="S26" s="14">
        <v>0</v>
      </c>
      <c r="T26" s="16">
        <f t="shared" si="2"/>
        <v>103658.94</v>
      </c>
    </row>
    <row r="27" spans="1:20" x14ac:dyDescent="0.25">
      <c r="A27" s="13" t="s">
        <v>49</v>
      </c>
      <c r="B27" s="109">
        <v>111197.1</v>
      </c>
      <c r="C27" s="110"/>
      <c r="D27" s="33">
        <v>94792.88</v>
      </c>
      <c r="E27" s="34"/>
      <c r="F27" s="14">
        <v>7183.8</v>
      </c>
      <c r="G27" s="14">
        <v>5444.8</v>
      </c>
      <c r="H27" s="15">
        <v>6385.6</v>
      </c>
      <c r="I27" s="14">
        <v>798.2</v>
      </c>
      <c r="J27" s="14">
        <v>8979.75</v>
      </c>
      <c r="K27" s="14">
        <v>26939.25</v>
      </c>
      <c r="L27" s="14">
        <v>5444.8</v>
      </c>
      <c r="M27" s="14">
        <v>10775.7</v>
      </c>
      <c r="N27" s="14">
        <f>13312.21+24802.86</f>
        <v>38115.07</v>
      </c>
      <c r="O27" s="14">
        <v>24525</v>
      </c>
      <c r="P27" s="35">
        <v>0</v>
      </c>
      <c r="Q27" s="35">
        <v>10820</v>
      </c>
      <c r="R27" s="14">
        <v>5986.5</v>
      </c>
      <c r="S27" s="14">
        <v>0</v>
      </c>
      <c r="T27" s="16">
        <f t="shared" si="2"/>
        <v>151398.47</v>
      </c>
    </row>
    <row r="28" spans="1:20" x14ac:dyDescent="0.25">
      <c r="A28" s="13" t="s">
        <v>50</v>
      </c>
      <c r="B28" s="109">
        <v>124960.27</v>
      </c>
      <c r="C28" s="110"/>
      <c r="D28" s="33">
        <v>115866.13</v>
      </c>
      <c r="E28" s="40"/>
      <c r="F28" s="14">
        <v>7183.8</v>
      </c>
      <c r="G28" s="14">
        <v>5444.8</v>
      </c>
      <c r="H28" s="15">
        <v>6385.6</v>
      </c>
      <c r="I28" s="14">
        <v>798.2</v>
      </c>
      <c r="J28" s="14">
        <v>8979.75</v>
      </c>
      <c r="K28" s="14">
        <v>26939.25</v>
      </c>
      <c r="L28" s="14">
        <v>5444.8</v>
      </c>
      <c r="M28" s="14">
        <v>10775.7</v>
      </c>
      <c r="N28" s="14">
        <f>16824.02+27801.56+28717.67</f>
        <v>73343.25</v>
      </c>
      <c r="O28" s="41">
        <f>885+1300+5000</f>
        <v>7185</v>
      </c>
      <c r="P28" s="35">
        <f>377+6538</f>
        <v>6915</v>
      </c>
      <c r="Q28" s="35">
        <v>0</v>
      </c>
      <c r="R28" s="14">
        <v>5986.5</v>
      </c>
      <c r="S28" s="14">
        <v>0</v>
      </c>
      <c r="T28" s="16">
        <f t="shared" si="2"/>
        <v>165381.65000000002</v>
      </c>
    </row>
    <row r="29" spans="1:20" ht="29.25" customHeight="1" x14ac:dyDescent="0.25">
      <c r="A29" s="17" t="s">
        <v>51</v>
      </c>
      <c r="B29" s="109">
        <v>0</v>
      </c>
      <c r="C29" s="110"/>
      <c r="D29" s="33">
        <f>1800+1800+1800+1800</f>
        <v>7200</v>
      </c>
      <c r="E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5"/>
      <c r="Q29" s="35"/>
      <c r="R29" s="14"/>
      <c r="S29" s="14"/>
      <c r="T29" s="16"/>
    </row>
    <row r="30" spans="1:20" ht="24.75" x14ac:dyDescent="0.25">
      <c r="A30" s="17" t="s">
        <v>59</v>
      </c>
      <c r="B30" s="109">
        <v>0</v>
      </c>
      <c r="C30" s="110"/>
      <c r="D30" s="33">
        <f>39000+43500+43500+43500</f>
        <v>169500</v>
      </c>
      <c r="E30" s="2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5"/>
      <c r="Q30" s="35"/>
      <c r="R30" s="14"/>
      <c r="S30" s="14"/>
      <c r="T30" s="16"/>
    </row>
    <row r="31" spans="1:20" x14ac:dyDescent="0.25">
      <c r="A31" s="18" t="s">
        <v>2</v>
      </c>
      <c r="B31" s="107">
        <f>SUM(B17:B30)</f>
        <v>1432464.7300000002</v>
      </c>
      <c r="C31" s="108"/>
      <c r="D31" s="25">
        <f>SUM(D17:D30)</f>
        <v>1456401.1199999996</v>
      </c>
      <c r="E31" s="25"/>
      <c r="F31" s="25">
        <f t="shared" ref="F31:T31" si="3">SUM(F17:F30)</f>
        <v>86205.60000000002</v>
      </c>
      <c r="G31" s="25">
        <f t="shared" si="3"/>
        <v>65337.600000000013</v>
      </c>
      <c r="H31" s="25">
        <f t="shared" si="3"/>
        <v>76627.199999999997</v>
      </c>
      <c r="I31" s="25">
        <f t="shared" si="3"/>
        <v>9578.4</v>
      </c>
      <c r="J31" s="25">
        <f t="shared" si="3"/>
        <v>107757</v>
      </c>
      <c r="K31" s="25">
        <f t="shared" si="3"/>
        <v>323271</v>
      </c>
      <c r="L31" s="25">
        <f t="shared" si="3"/>
        <v>65337.600000000013</v>
      </c>
      <c r="M31" s="25">
        <f t="shared" si="3"/>
        <v>129308.39999999998</v>
      </c>
      <c r="N31" s="25">
        <f t="shared" si="3"/>
        <v>437069.99</v>
      </c>
      <c r="O31" s="25">
        <f t="shared" si="3"/>
        <v>88058</v>
      </c>
      <c r="P31" s="25">
        <f t="shared" si="3"/>
        <v>37993</v>
      </c>
      <c r="Q31" s="25">
        <f t="shared" si="3"/>
        <v>10820</v>
      </c>
      <c r="R31" s="25">
        <f t="shared" si="3"/>
        <v>71838</v>
      </c>
      <c r="S31" s="25">
        <f t="shared" si="3"/>
        <v>0</v>
      </c>
      <c r="T31" s="26">
        <f t="shared" si="3"/>
        <v>1509201.79</v>
      </c>
    </row>
    <row r="32" spans="1:20" ht="13.5" customHeight="1" x14ac:dyDescent="0.2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 t="s">
        <v>17</v>
      </c>
      <c r="R32" s="74">
        <f>E15+D31-T31</f>
        <v>-192688.53000000073</v>
      </c>
      <c r="S32" s="74"/>
      <c r="T32" s="74"/>
    </row>
    <row r="33" spans="1:20" ht="13.5" customHeight="1" x14ac:dyDescent="0.2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0"/>
      <c r="R33" s="42"/>
      <c r="S33" s="42"/>
      <c r="T33" s="42"/>
    </row>
    <row r="34" spans="1:20" ht="13.5" customHeight="1" x14ac:dyDescent="0.25">
      <c r="A34" s="19"/>
      <c r="B34" s="1"/>
      <c r="C34" s="1"/>
      <c r="D34" s="1" t="s">
        <v>5</v>
      </c>
      <c r="E34" s="1">
        <v>3000</v>
      </c>
      <c r="F34" s="1" t="s">
        <v>64</v>
      </c>
      <c r="G34" s="1"/>
      <c r="H34" s="1"/>
      <c r="I34" s="1"/>
      <c r="J34" s="55" t="s">
        <v>5</v>
      </c>
      <c r="K34" s="55">
        <v>12651.63</v>
      </c>
      <c r="L34" s="55" t="s">
        <v>62</v>
      </c>
      <c r="M34" s="55">
        <v>26891.25</v>
      </c>
      <c r="N34" s="55" t="s">
        <v>63</v>
      </c>
      <c r="O34" s="55"/>
      <c r="P34" s="55"/>
      <c r="Q34" s="20"/>
      <c r="R34" s="42"/>
      <c r="S34" s="42"/>
      <c r="T34" s="42"/>
    </row>
    <row r="35" spans="1:20" ht="13.5" customHeight="1" x14ac:dyDescent="0.25">
      <c r="A35" s="19"/>
      <c r="B35" s="1"/>
      <c r="C35" s="1"/>
      <c r="D35" s="1"/>
      <c r="E35" s="1">
        <v>738</v>
      </c>
      <c r="F35" s="1" t="s">
        <v>65</v>
      </c>
      <c r="G35" s="1"/>
      <c r="H35" s="1"/>
      <c r="I35" s="1"/>
      <c r="J35" s="55" t="s">
        <v>6</v>
      </c>
      <c r="K35" s="55">
        <v>12174.21</v>
      </c>
      <c r="L35" s="55" t="s">
        <v>62</v>
      </c>
      <c r="M35" s="55">
        <v>30575.73</v>
      </c>
      <c r="N35" s="55" t="s">
        <v>63</v>
      </c>
      <c r="O35" s="56"/>
      <c r="P35" s="55"/>
      <c r="Q35" s="43"/>
      <c r="R35" s="42"/>
      <c r="S35" s="42"/>
      <c r="T35" s="42"/>
    </row>
    <row r="36" spans="1:20" ht="13.5" customHeight="1" x14ac:dyDescent="0.25">
      <c r="A36" s="19"/>
      <c r="B36" s="1"/>
      <c r="C36" s="1"/>
      <c r="D36" s="1"/>
      <c r="E36" s="1">
        <v>1500</v>
      </c>
      <c r="F36" s="1" t="s">
        <v>66</v>
      </c>
      <c r="G36" s="1"/>
      <c r="H36" s="1"/>
      <c r="I36" s="1"/>
      <c r="J36" s="55" t="s">
        <v>7</v>
      </c>
      <c r="K36" s="55">
        <v>9866.68</v>
      </c>
      <c r="L36" s="55" t="s">
        <v>62</v>
      </c>
      <c r="M36" s="55">
        <v>28618.35</v>
      </c>
      <c r="N36" s="55" t="s">
        <v>63</v>
      </c>
      <c r="O36" s="56"/>
      <c r="P36" s="55"/>
      <c r="Q36" s="20"/>
      <c r="R36" s="42"/>
      <c r="S36" s="42"/>
      <c r="T36" s="42"/>
    </row>
    <row r="37" spans="1:20" ht="13.5" customHeight="1" x14ac:dyDescent="0.25">
      <c r="A37" s="19"/>
      <c r="B37" s="1"/>
      <c r="C37" s="1"/>
      <c r="D37" s="1" t="s">
        <v>6</v>
      </c>
      <c r="E37" s="1">
        <v>500</v>
      </c>
      <c r="F37" s="1" t="s">
        <v>67</v>
      </c>
      <c r="G37" s="1"/>
      <c r="H37" s="1"/>
      <c r="I37" s="1"/>
      <c r="J37" s="55" t="s">
        <v>8</v>
      </c>
      <c r="K37" s="55">
        <v>13765.61</v>
      </c>
      <c r="L37" s="55" t="s">
        <v>62</v>
      </c>
      <c r="M37" s="55">
        <v>23667.33</v>
      </c>
      <c r="N37" s="55" t="s">
        <v>63</v>
      </c>
      <c r="O37" s="56"/>
      <c r="P37" s="55"/>
      <c r="Q37" s="20"/>
      <c r="R37" s="42"/>
      <c r="S37" s="42"/>
      <c r="T37" s="42"/>
    </row>
    <row r="38" spans="1:20" ht="13.5" customHeight="1" x14ac:dyDescent="0.25">
      <c r="A38" s="19"/>
      <c r="B38" s="1"/>
      <c r="C38" s="1"/>
      <c r="D38" s="1"/>
      <c r="E38" s="1">
        <v>1275</v>
      </c>
      <c r="F38" s="1" t="s">
        <v>14</v>
      </c>
      <c r="G38" s="1"/>
      <c r="H38" s="1"/>
      <c r="I38" s="1"/>
      <c r="J38" s="55" t="s">
        <v>9</v>
      </c>
      <c r="K38" s="55">
        <v>7638.72</v>
      </c>
      <c r="L38" s="55" t="s">
        <v>62</v>
      </c>
      <c r="M38" s="55">
        <v>12398.76</v>
      </c>
      <c r="N38" s="55" t="s">
        <v>63</v>
      </c>
      <c r="O38" s="56"/>
      <c r="P38" s="55"/>
      <c r="Q38" s="20"/>
      <c r="R38" s="42"/>
      <c r="S38" s="42"/>
      <c r="T38" s="42"/>
    </row>
    <row r="39" spans="1:20" ht="13.5" customHeight="1" x14ac:dyDescent="0.25">
      <c r="A39" s="19"/>
      <c r="B39" s="1"/>
      <c r="C39" s="1"/>
      <c r="D39" s="1" t="s">
        <v>8</v>
      </c>
      <c r="E39" s="1">
        <v>10100</v>
      </c>
      <c r="F39" s="1" t="s">
        <v>68</v>
      </c>
      <c r="G39" s="1"/>
      <c r="H39" s="1"/>
      <c r="I39" s="1"/>
      <c r="J39" s="55" t="s">
        <v>10</v>
      </c>
      <c r="K39" s="55">
        <v>0</v>
      </c>
      <c r="L39" s="55" t="s">
        <v>62</v>
      </c>
      <c r="M39" s="55">
        <v>18210.3</v>
      </c>
      <c r="N39" s="55" t="s">
        <v>63</v>
      </c>
      <c r="O39" s="56"/>
      <c r="P39" s="55"/>
      <c r="Q39" s="20"/>
      <c r="R39" s="42"/>
      <c r="S39" s="42"/>
      <c r="T39" s="42"/>
    </row>
    <row r="40" spans="1:20" x14ac:dyDescent="0.25">
      <c r="C40" s="1" t="s">
        <v>9</v>
      </c>
      <c r="D40" s="1"/>
      <c r="E40" s="1">
        <v>944</v>
      </c>
      <c r="F40" s="1" t="s">
        <v>52</v>
      </c>
      <c r="G40" s="1"/>
      <c r="H40" s="1"/>
      <c r="J40" s="55" t="s">
        <v>11</v>
      </c>
      <c r="K40" s="55">
        <v>12250.5</v>
      </c>
      <c r="L40" s="55" t="s">
        <v>62</v>
      </c>
      <c r="M40" s="55">
        <v>21882.66</v>
      </c>
      <c r="N40" s="55" t="s">
        <v>63</v>
      </c>
      <c r="O40" s="56"/>
      <c r="P40" s="55"/>
      <c r="R40" s="49"/>
      <c r="S40" s="49"/>
      <c r="T40" s="49"/>
    </row>
    <row r="41" spans="1:20" x14ac:dyDescent="0.25">
      <c r="C41" s="103"/>
      <c r="D41" s="103"/>
      <c r="E41" s="1">
        <v>5000</v>
      </c>
      <c r="F41" s="1" t="s">
        <v>69</v>
      </c>
      <c r="J41" s="55" t="s">
        <v>12</v>
      </c>
      <c r="K41" s="55">
        <v>12413.84</v>
      </c>
      <c r="L41" s="55" t="s">
        <v>62</v>
      </c>
      <c r="M41" s="55">
        <v>21388.77</v>
      </c>
      <c r="N41" s="55" t="s">
        <v>63</v>
      </c>
      <c r="O41" s="56"/>
      <c r="P41" s="56"/>
      <c r="R41" s="49"/>
      <c r="S41" s="49"/>
      <c r="T41" s="49"/>
    </row>
    <row r="42" spans="1:20" x14ac:dyDescent="0.25">
      <c r="C42" s="103" t="s">
        <v>10</v>
      </c>
      <c r="D42" s="103"/>
      <c r="E42" s="1">
        <v>944</v>
      </c>
      <c r="F42" s="1" t="s">
        <v>52</v>
      </c>
      <c r="J42" s="55" t="s">
        <v>13</v>
      </c>
      <c r="K42" s="55">
        <v>17477.38</v>
      </c>
      <c r="L42" s="55" t="s">
        <v>62</v>
      </c>
      <c r="M42" s="55">
        <v>18019.41</v>
      </c>
      <c r="N42" s="55" t="s">
        <v>63</v>
      </c>
      <c r="O42" s="56"/>
      <c r="P42" s="55"/>
      <c r="R42" s="49"/>
      <c r="S42" s="49"/>
      <c r="T42" s="49"/>
    </row>
    <row r="43" spans="1:20" x14ac:dyDescent="0.25">
      <c r="C43" s="58"/>
      <c r="D43" s="58"/>
      <c r="E43" s="1">
        <v>21000</v>
      </c>
      <c r="F43" s="1" t="s">
        <v>70</v>
      </c>
      <c r="G43" s="2"/>
      <c r="H43" s="2"/>
      <c r="I43" s="2"/>
      <c r="J43" s="55" t="s">
        <v>15</v>
      </c>
      <c r="K43" s="55">
        <v>5961.91</v>
      </c>
      <c r="L43" s="55" t="s">
        <v>62</v>
      </c>
      <c r="M43" s="55">
        <v>19758.63</v>
      </c>
      <c r="N43" s="55" t="s">
        <v>63</v>
      </c>
      <c r="O43" s="56"/>
      <c r="P43" s="55"/>
      <c r="R43" s="57"/>
      <c r="S43" s="57"/>
      <c r="T43" s="57"/>
    </row>
    <row r="44" spans="1:20" x14ac:dyDescent="0.25">
      <c r="C44" s="58"/>
      <c r="D44" s="58" t="s">
        <v>11</v>
      </c>
      <c r="E44" s="1">
        <v>1000</v>
      </c>
      <c r="F44" s="1" t="s">
        <v>71</v>
      </c>
      <c r="J44" s="55" t="s">
        <v>16</v>
      </c>
      <c r="K44" s="55">
        <v>13312.21</v>
      </c>
      <c r="L44" s="55" t="s">
        <v>62</v>
      </c>
      <c r="M44" s="55">
        <v>24802.86</v>
      </c>
      <c r="N44" s="55" t="s">
        <v>63</v>
      </c>
      <c r="O44" s="56"/>
      <c r="P44" s="55"/>
      <c r="R44" s="57"/>
      <c r="S44" s="57"/>
      <c r="T44" s="57"/>
    </row>
    <row r="45" spans="1:20" x14ac:dyDescent="0.25">
      <c r="C45" s="58"/>
      <c r="D45" s="58"/>
      <c r="E45" s="1">
        <v>2664</v>
      </c>
      <c r="F45" s="1" t="s">
        <v>72</v>
      </c>
      <c r="J45" s="55" t="s">
        <v>0</v>
      </c>
      <c r="K45" s="55">
        <v>16824.02</v>
      </c>
      <c r="L45" s="55" t="s">
        <v>62</v>
      </c>
      <c r="M45" s="55">
        <v>27801.56</v>
      </c>
      <c r="N45" s="55" t="s">
        <v>63</v>
      </c>
      <c r="O45" s="55">
        <f>24337.01*1.18</f>
        <v>28717.671799999996</v>
      </c>
      <c r="P45" s="55" t="s">
        <v>77</v>
      </c>
      <c r="Q45" s="55"/>
      <c r="R45" s="66"/>
      <c r="T45" s="57"/>
    </row>
    <row r="46" spans="1:20" ht="68.25" x14ac:dyDescent="0.25">
      <c r="C46" s="60"/>
      <c r="D46" s="60" t="s">
        <v>12</v>
      </c>
      <c r="E46" s="1">
        <v>2500</v>
      </c>
      <c r="F46" s="61" t="s">
        <v>73</v>
      </c>
      <c r="R46" s="59"/>
      <c r="S46" s="59"/>
      <c r="T46" s="59"/>
    </row>
    <row r="47" spans="1:20" x14ac:dyDescent="0.25">
      <c r="C47" s="60"/>
      <c r="D47" s="60" t="s">
        <v>13</v>
      </c>
      <c r="E47" s="1">
        <v>4683</v>
      </c>
      <c r="F47" s="1" t="s">
        <v>75</v>
      </c>
      <c r="R47" s="59"/>
      <c r="S47" s="59"/>
      <c r="T47" s="59"/>
    </row>
    <row r="48" spans="1:20" x14ac:dyDescent="0.25">
      <c r="C48" s="63"/>
      <c r="D48" s="63"/>
      <c r="E48" s="1">
        <v>500</v>
      </c>
      <c r="F48" s="1" t="s">
        <v>74</v>
      </c>
      <c r="R48" s="62"/>
      <c r="S48" s="62"/>
      <c r="T48" s="62"/>
    </row>
    <row r="49" spans="3:20" x14ac:dyDescent="0.25">
      <c r="C49" s="65"/>
      <c r="D49" s="65" t="s">
        <v>16</v>
      </c>
      <c r="E49" s="1">
        <v>24525</v>
      </c>
      <c r="F49" s="1" t="s">
        <v>76</v>
      </c>
      <c r="R49" s="64"/>
      <c r="S49" s="64"/>
      <c r="T49" s="64"/>
    </row>
    <row r="50" spans="3:20" x14ac:dyDescent="0.25">
      <c r="C50" s="68"/>
      <c r="D50" s="68" t="s">
        <v>0</v>
      </c>
      <c r="E50" s="1">
        <v>885</v>
      </c>
      <c r="F50" s="1" t="s">
        <v>78</v>
      </c>
      <c r="R50" s="67"/>
      <c r="S50" s="67"/>
      <c r="T50" s="67"/>
    </row>
    <row r="51" spans="3:20" x14ac:dyDescent="0.25">
      <c r="C51" s="68"/>
      <c r="D51" s="68"/>
      <c r="E51" s="1">
        <v>1300</v>
      </c>
      <c r="F51" s="1" t="s">
        <v>58</v>
      </c>
      <c r="R51" s="67"/>
      <c r="S51" s="67"/>
      <c r="T51" s="67"/>
    </row>
    <row r="52" spans="3:20" x14ac:dyDescent="0.25">
      <c r="C52" s="68"/>
      <c r="D52" s="68"/>
      <c r="E52" s="1">
        <v>5000</v>
      </c>
      <c r="F52" s="1" t="s">
        <v>79</v>
      </c>
      <c r="R52" s="67"/>
      <c r="S52" s="67"/>
      <c r="T52" s="67"/>
    </row>
    <row r="53" spans="3:20" x14ac:dyDescent="0.25">
      <c r="C53" s="50"/>
      <c r="D53" s="50"/>
      <c r="E53" s="1"/>
      <c r="R53" s="49"/>
      <c r="S53" s="49"/>
      <c r="T53" s="49"/>
    </row>
  </sheetData>
  <mergeCells count="53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2:Q12"/>
    <mergeCell ref="H5:H6"/>
    <mergeCell ref="I5:I6"/>
    <mergeCell ref="J5:J6"/>
    <mergeCell ref="K5:K6"/>
    <mergeCell ref="L5:L6"/>
    <mergeCell ref="M5:M6"/>
    <mergeCell ref="N5:O5"/>
    <mergeCell ref="B8:D8"/>
    <mergeCell ref="B9:D9"/>
    <mergeCell ref="A12:D12"/>
    <mergeCell ref="F12:O12"/>
    <mergeCell ref="B5:B6"/>
    <mergeCell ref="C5:C6"/>
    <mergeCell ref="D5:D6"/>
    <mergeCell ref="E5:E6"/>
    <mergeCell ref="F5:F6"/>
    <mergeCell ref="G5:G6"/>
    <mergeCell ref="B10:D10"/>
    <mergeCell ref="B11:D11"/>
    <mergeCell ref="B23:C23"/>
    <mergeCell ref="A13:E13"/>
    <mergeCell ref="A14:E14"/>
    <mergeCell ref="F14:T14"/>
    <mergeCell ref="A15:D15"/>
    <mergeCell ref="B16:C16"/>
    <mergeCell ref="B17:C17"/>
    <mergeCell ref="B18:C18"/>
    <mergeCell ref="B19:C19"/>
    <mergeCell ref="B20:C20"/>
    <mergeCell ref="B21:C21"/>
    <mergeCell ref="B22:C22"/>
    <mergeCell ref="B30:C30"/>
    <mergeCell ref="B31:C31"/>
    <mergeCell ref="R32:T32"/>
    <mergeCell ref="B27:C27"/>
    <mergeCell ref="B28:C28"/>
    <mergeCell ref="B29:C29"/>
    <mergeCell ref="C42:D42"/>
    <mergeCell ref="B25:C25"/>
    <mergeCell ref="B24:C24"/>
    <mergeCell ref="C41:D41"/>
    <mergeCell ref="B26:C26"/>
  </mergeCells>
  <pageMargins left="8.3333333333333329E-2" right="4.1666666666666664E-2" top="4.1666666666666664E-2" bottom="1.0416666666666666E-2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2019-02-11T06:55:16Z</dcterms:modified>
</cp:coreProperties>
</file>