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225" windowHeight="4755" activeTab="0"/>
  </bookViews>
  <sheets>
    <sheet name="2018" sheetId="1" r:id="rId1"/>
  </sheets>
  <definedNames>
    <definedName name="_xlnm.Print_Area" localSheetId="0">'2018'!$A$32:$S$45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  <author>den</author>
  </authors>
  <commentList>
    <comment ref="O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960-субботник
11167-покос</t>
        </r>
      </text>
    </comment>
    <comment ref="O23" authorId="1">
      <text>
        <r>
          <rPr>
            <b/>
            <sz val="9"/>
            <rFont val="Tahoma"/>
            <family val="2"/>
          </rPr>
          <t>den:</t>
        </r>
        <r>
          <rPr>
            <sz val="9"/>
            <rFont val="Tahoma"/>
            <family val="2"/>
          </rPr>
          <t xml:space="preserve">
180р-лампочки 10шт</t>
        </r>
      </text>
    </comment>
    <comment ref="O2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6077-дезинсекция
912--формирование реестра МКД
774,46-тех.обслуживание ОДГО</t>
        </r>
      </text>
    </comment>
  </commentList>
</comments>
</file>

<file path=xl/sharedStrings.xml><?xml version="1.0" encoding="utf-8"?>
<sst xmlns="http://schemas.openxmlformats.org/spreadsheetml/2006/main" count="101" uniqueCount="67">
  <si>
    <t>октябрь</t>
  </si>
  <si>
    <t>Содержание</t>
  </si>
  <si>
    <t>итого</t>
  </si>
  <si>
    <t>ИТОГО</t>
  </si>
  <si>
    <t>апрель</t>
  </si>
  <si>
    <t>февраль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</si>
  <si>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</si>
  <si>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</si>
  <si>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</si>
  <si>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</si>
  <si>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</si>
  <si>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</si>
  <si>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</si>
  <si>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январь</t>
  </si>
  <si>
    <t>март</t>
  </si>
  <si>
    <t>х/в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</si>
  <si>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</si>
  <si>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</si>
  <si>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</si>
  <si>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</si>
  <si>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</si>
  <si>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</si>
  <si>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ремонт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</si>
  <si>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</si>
  <si>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</si>
  <si>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</si>
  <si>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</si>
  <si>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</si>
  <si>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</si>
  <si>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</si>
  <si>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</si>
  <si>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</si>
  <si>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</si>
  <si>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</si>
  <si>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</si>
  <si>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</si>
  <si>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</si>
  <si>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</si>
  <si>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</si>
  <si>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</si>
  <si>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</si>
  <si>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</si>
  <si>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</si>
  <si>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</si>
  <si>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</si>
  <si>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</si>
  <si>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</si>
  <si>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</si>
  <si>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</si>
  <si>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</si>
  <si>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</si>
  <si>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покос</t>
  </si>
  <si>
    <t>тех.обслуживание ОДГО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</si>
  <si>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</si>
  <si>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</si>
  <si>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</si>
  <si>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</si>
  <si>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2 полугодие</t>
  </si>
  <si>
    <t>Непредвиденные затраты</t>
  </si>
  <si>
    <t>услуги сторонних организаций, разовые работы</t>
  </si>
  <si>
    <t>дезинсекция</t>
  </si>
  <si>
    <t>Информация о доходах и расходах по дому __Калинина 132/1__на 2018год.</t>
  </si>
  <si>
    <t>эл-во</t>
  </si>
  <si>
    <t>субботник</t>
  </si>
  <si>
    <t>лампочки 10шт</t>
  </si>
  <si>
    <t>формирование реестра МКД</t>
  </si>
  <si>
    <t>эл-во доначисление за январь 2017г.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</si>
</sst>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0.000"/>
    <numFmt numFmtId="175" formatCode="#,##0.000_р_."/>
    <numFmt numFmtId="176" formatCode="0.0000"/>
    <numFmt numFmtId="177" formatCode="#,##0.00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&quot;р.&quot;"/>
    <numFmt numFmtId="183" formatCode="#,##0.00&quot;р.&quot;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11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5" fillId="32" borderId="11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17" fontId="3" fillId="33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3" fillId="12" borderId="10" xfId="0" applyNumberFormat="1" applyFont="1" applyFill="1" applyBorder="1" applyAlignment="1">
      <alignment horizontal="left" wrapText="1"/>
    </xf>
    <xf numFmtId="172" fontId="1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2" fontId="1" fillId="32" borderId="13" xfId="0" applyNumberFormat="1" applyFont="1" applyFill="1" applyBorder="1" applyAlignment="1">
      <alignment horizontal="right" vertical="top" wrapText="1"/>
    </xf>
    <xf numFmtId="2" fontId="5" fillId="32" borderId="10" xfId="0" applyNumberFormat="1" applyFont="1" applyFill="1" applyBorder="1" applyAlignment="1">
      <alignment vertical="top" wrapText="1"/>
    </xf>
    <xf numFmtId="2" fontId="5" fillId="32" borderId="13" xfId="0" applyNumberFormat="1" applyFont="1" applyFill="1" applyBorder="1" applyAlignment="1">
      <alignment horizontal="center" vertical="top" wrapText="1"/>
    </xf>
    <xf numFmtId="172" fontId="7" fillId="34" borderId="10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0" fontId="8" fillId="32" borderId="10" xfId="0" applyNumberFormat="1" applyFont="1" applyFill="1" applyBorder="1" applyAlignment="1">
      <alignment wrapText="1"/>
    </xf>
    <xf numFmtId="2" fontId="1" fillId="32" borderId="10" xfId="0" applyNumberFormat="1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7" fillId="35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7" fillId="7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168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4" fontId="7" fillId="32" borderId="10" xfId="0" applyNumberFormat="1" applyFont="1" applyFill="1" applyBorder="1" applyAlignment="1">
      <alignment/>
    </xf>
    <xf numFmtId="2" fontId="1" fillId="32" borderId="13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172" fontId="6" fillId="0" borderId="0" xfId="0" applyNumberFormat="1" applyFont="1" applyFill="1" applyBorder="1" applyAlignment="1">
      <alignment horizontal="center"/>
    </xf>
    <xf numFmtId="0" fontId="8" fillId="32" borderId="16" xfId="0" applyNumberFormat="1" applyFont="1" applyFill="1" applyBorder="1" applyAlignment="1">
      <alignment wrapText="1"/>
    </xf>
    <xf numFmtId="2" fontId="5" fillId="32" borderId="16" xfId="0" applyNumberFormat="1" applyFont="1" applyFill="1" applyBorder="1" applyAlignment="1">
      <alignment vertical="top" wrapText="1"/>
    </xf>
    <xf numFmtId="2" fontId="5" fillId="32" borderId="15" xfId="0" applyNumberFormat="1" applyFont="1" applyFill="1" applyBorder="1" applyAlignment="1">
      <alignment vertical="top" wrapText="1"/>
    </xf>
    <xf numFmtId="2" fontId="1" fillId="32" borderId="10" xfId="0" applyNumberFormat="1" applyFont="1" applyFill="1" applyBorder="1" applyAlignment="1">
      <alignment horizontal="right" vertical="top" wrapText="1"/>
    </xf>
    <xf numFmtId="172" fontId="1" fillId="13" borderId="0" xfId="0" applyNumberFormat="1" applyFont="1" applyFill="1" applyBorder="1" applyAlignment="1">
      <alignment/>
    </xf>
    <xf numFmtId="172" fontId="6" fillId="13" borderId="0" xfId="0" applyNumberFormat="1" applyFont="1" applyFill="1" applyBorder="1" applyAlignment="1">
      <alignment/>
    </xf>
    <xf numFmtId="172" fontId="6" fillId="1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172" fontId="6" fillId="0" borderId="18" xfId="0" applyNumberFormat="1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left" wrapText="1"/>
    </xf>
    <xf numFmtId="2" fontId="5" fillId="0" borderId="20" xfId="0" applyNumberFormat="1" applyFont="1" applyBorder="1" applyAlignment="1">
      <alignment horizontal="left" wrapText="1"/>
    </xf>
    <xf numFmtId="2" fontId="5" fillId="0" borderId="21" xfId="0" applyNumberFormat="1" applyFont="1" applyBorder="1" applyAlignment="1">
      <alignment horizontal="left" wrapText="1"/>
    </xf>
    <xf numFmtId="2" fontId="5" fillId="0" borderId="22" xfId="0" applyNumberFormat="1" applyFont="1" applyBorder="1" applyAlignment="1">
      <alignment horizontal="left" wrapText="1"/>
    </xf>
    <xf numFmtId="2" fontId="5" fillId="0" borderId="12" xfId="0" applyNumberFormat="1" applyFont="1" applyBorder="1" applyAlignment="1">
      <alignment horizontal="left" textRotation="90" wrapText="1"/>
    </xf>
    <xf numFmtId="2" fontId="5" fillId="0" borderId="23" xfId="0" applyNumberFormat="1" applyFont="1" applyBorder="1" applyAlignment="1">
      <alignment horizontal="left" textRotation="90" wrapText="1"/>
    </xf>
    <xf numFmtId="2" fontId="5" fillId="0" borderId="13" xfId="0" applyNumberFormat="1" applyFont="1" applyBorder="1" applyAlignment="1">
      <alignment horizontal="left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172" fontId="1" fillId="36" borderId="16" xfId="0" applyNumberFormat="1" applyFont="1" applyFill="1" applyBorder="1" applyAlignment="1">
      <alignment horizontal="center"/>
    </xf>
    <xf numFmtId="172" fontId="1" fillId="36" borderId="15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 textRotation="90" wrapText="1"/>
    </xf>
    <xf numFmtId="2" fontId="1" fillId="0" borderId="23" xfId="0" applyNumberFormat="1" applyFont="1" applyBorder="1" applyAlignment="1">
      <alignment horizontal="center" textRotation="90" wrapText="1"/>
    </xf>
    <xf numFmtId="2" fontId="1" fillId="0" borderId="13" xfId="0" applyNumberFormat="1" applyFont="1" applyBorder="1" applyAlignment="1">
      <alignment horizontal="center" textRotation="90" wrapText="1"/>
    </xf>
    <xf numFmtId="0" fontId="3" fillId="32" borderId="17" xfId="0" applyFont="1" applyFill="1" applyBorder="1" applyAlignment="1">
      <alignment horizontal="left"/>
    </xf>
    <xf numFmtId="0" fontId="3" fillId="32" borderId="15" xfId="0" applyFont="1" applyFill="1" applyBorder="1" applyAlignment="1">
      <alignment horizontal="left"/>
    </xf>
    <xf numFmtId="172" fontId="1" fillId="34" borderId="16" xfId="0" applyNumberFormat="1" applyFont="1" applyFill="1" applyBorder="1" applyAlignment="1">
      <alignment horizontal="center"/>
    </xf>
    <xf numFmtId="172" fontId="1" fillId="34" borderId="15" xfId="0" applyNumberFormat="1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2" fontId="3" fillId="0" borderId="16" xfId="0" applyNumberFormat="1" applyFont="1" applyBorder="1" applyAlignment="1">
      <alignment horizontal="center" vertical="top"/>
    </xf>
    <xf numFmtId="2" fontId="3" fillId="0" borderId="17" xfId="0" applyNumberFormat="1" applyFont="1" applyBorder="1" applyAlignment="1">
      <alignment horizontal="center" vertical="top"/>
    </xf>
    <xf numFmtId="2" fontId="3" fillId="0" borderId="15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" fillId="37" borderId="10" xfId="0" applyFont="1" applyFill="1" applyBorder="1" applyAlignment="1">
      <alignment horizontal="center" wrapText="1"/>
    </xf>
    <xf numFmtId="0" fontId="0" fillId="36" borderId="15" xfId="0" applyFill="1" applyBorder="1" applyAlignment="1">
      <alignment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46"/>
  <sheetViews>
    <sheetView tabSelected="1" workbookViewId="0" topLeftCell="A1">
      <selection activeCell="F14" sqref="F14:T14"/>
    </sheetView>
  </sheetViews>
  <sheetFormatPr defaultColWidth="9.00390625" defaultRowHeight="12.75"/>
  <cols>
    <col min="1" max="1" width="5.75390625" style="0" customWidth="1"/>
    <col min="2" max="2" width="6.125" style="0" customWidth="1"/>
    <col min="3" max="3" width="4.125" style="0" customWidth="1"/>
    <col min="5" max="5" width="7.75390625" style="0" customWidth="1"/>
    <col min="9" max="9" width="8.625" style="0" customWidth="1"/>
    <col min="10" max="10" width="9.125" style="0" customWidth="1"/>
    <col min="11" max="11" width="0.2421875" style="0" hidden="1" customWidth="1"/>
    <col min="12" max="12" width="9.125" style="0" hidden="1" customWidth="1"/>
    <col min="13" max="13" width="9.375" style="0" customWidth="1"/>
    <col min="14" max="14" width="9.25390625" style="0" customWidth="1"/>
    <col min="15" max="15" width="9.00390625" style="0" customWidth="1"/>
    <col min="16" max="17" width="7.75390625" style="0" customWidth="1"/>
    <col min="18" max="18" width="8.875" style="0" customWidth="1"/>
    <col min="19" max="19" width="8.25390625" style="0" customWidth="1"/>
  </cols>
  <sheetData>
    <row r="1" spans="1:20" ht="15.75">
      <c r="A1" s="74" t="s">
        <v>61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ht="0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2.75">
      <c r="A3" s="75"/>
      <c r="B3" s="56"/>
      <c r="C3" s="56"/>
      <c r="D3" s="56"/>
      <c r="E3" s="110"/>
      <c r="F3" s="57" t="s">
        <v>17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5"/>
      <c r="S3" s="39"/>
      <c r="T3" s="2"/>
    </row>
    <row r="4" spans="1:20" ht="12.75" customHeight="1">
      <c r="A4" s="4"/>
      <c r="B4" s="111" t="s">
        <v>18</v>
      </c>
      <c r="C4" s="112"/>
      <c r="D4" s="112"/>
      <c r="E4" s="113"/>
      <c r="F4" s="76" t="s">
        <v>1</v>
      </c>
      <c r="G4" s="77"/>
      <c r="H4" s="77"/>
      <c r="I4" s="77"/>
      <c r="J4" s="77"/>
      <c r="K4" s="77"/>
      <c r="L4" s="77"/>
      <c r="M4" s="77"/>
      <c r="N4" s="77"/>
      <c r="O4" s="77"/>
      <c r="P4" s="78" t="s">
        <v>19</v>
      </c>
      <c r="Q4" s="79"/>
      <c r="R4" s="82" t="s">
        <v>20</v>
      </c>
      <c r="S4" s="90" t="s">
        <v>58</v>
      </c>
      <c r="T4" s="85" t="s">
        <v>3</v>
      </c>
    </row>
    <row r="5" spans="1:20" ht="12.75">
      <c r="A5" s="5"/>
      <c r="B5" s="69" t="s">
        <v>21</v>
      </c>
      <c r="C5" s="69" t="s">
        <v>22</v>
      </c>
      <c r="D5" s="69" t="s">
        <v>54</v>
      </c>
      <c r="E5" s="71" t="s">
        <v>2</v>
      </c>
      <c r="F5" s="67" t="s">
        <v>23</v>
      </c>
      <c r="G5" s="67" t="s">
        <v>24</v>
      </c>
      <c r="H5" s="67" t="s">
        <v>25</v>
      </c>
      <c r="I5" s="67" t="s">
        <v>26</v>
      </c>
      <c r="J5" s="67" t="s">
        <v>27</v>
      </c>
      <c r="K5" s="67" t="s">
        <v>28</v>
      </c>
      <c r="L5" s="67" t="s">
        <v>29</v>
      </c>
      <c r="M5" s="67" t="s">
        <v>30</v>
      </c>
      <c r="N5" s="59" t="s">
        <v>31</v>
      </c>
      <c r="O5" s="61"/>
      <c r="P5" s="80"/>
      <c r="Q5" s="81"/>
      <c r="R5" s="83"/>
      <c r="S5" s="91"/>
      <c r="T5" s="86"/>
    </row>
    <row r="6" spans="1:20" ht="94.5">
      <c r="A6" s="7"/>
      <c r="B6" s="70"/>
      <c r="C6" s="70"/>
      <c r="D6" s="70"/>
      <c r="E6" s="72"/>
      <c r="F6" s="68"/>
      <c r="G6" s="68"/>
      <c r="H6" s="68"/>
      <c r="I6" s="68"/>
      <c r="J6" s="68"/>
      <c r="K6" s="68"/>
      <c r="L6" s="68"/>
      <c r="M6" s="68"/>
      <c r="N6" s="28" t="s">
        <v>55</v>
      </c>
      <c r="O6" s="28" t="s">
        <v>59</v>
      </c>
      <c r="P6" s="6" t="s">
        <v>32</v>
      </c>
      <c r="Q6" s="6" t="s">
        <v>33</v>
      </c>
      <c r="R6" s="84"/>
      <c r="S6" s="92"/>
      <c r="T6" s="87"/>
    </row>
    <row r="7" spans="1:20" ht="14.25">
      <c r="A7" s="29">
        <v>2016</v>
      </c>
      <c r="B7" s="8">
        <v>10</v>
      </c>
      <c r="C7" s="8">
        <v>4</v>
      </c>
      <c r="D7" s="8">
        <v>1.5</v>
      </c>
      <c r="E7" s="10">
        <f>SUM(B7:D7)</f>
        <v>15.5</v>
      </c>
      <c r="F7" s="24">
        <v>1.2</v>
      </c>
      <c r="G7" s="24">
        <v>1.5</v>
      </c>
      <c r="H7" s="24">
        <v>1.6</v>
      </c>
      <c r="I7" s="24">
        <v>0.4</v>
      </c>
      <c r="J7" s="24">
        <v>1.29</v>
      </c>
      <c r="K7" s="24">
        <v>0</v>
      </c>
      <c r="L7" s="24">
        <v>0</v>
      </c>
      <c r="M7" s="24">
        <v>2.2</v>
      </c>
      <c r="N7" s="41">
        <v>0</v>
      </c>
      <c r="O7" s="24">
        <v>1.81</v>
      </c>
      <c r="P7" s="25">
        <v>2</v>
      </c>
      <c r="Q7" s="25">
        <v>2</v>
      </c>
      <c r="R7" s="26">
        <v>1.5</v>
      </c>
      <c r="S7" s="26">
        <v>0</v>
      </c>
      <c r="T7" s="9">
        <f>SUM(F7:R7)</f>
        <v>15.500000000000002</v>
      </c>
    </row>
    <row r="8" spans="1:20" ht="14.25">
      <c r="A8" s="29">
        <v>2017</v>
      </c>
      <c r="B8" s="99" t="s">
        <v>56</v>
      </c>
      <c r="C8" s="100"/>
      <c r="D8" s="101"/>
      <c r="E8" s="10">
        <v>16.5</v>
      </c>
      <c r="F8" s="24">
        <v>1.2</v>
      </c>
      <c r="G8" s="24">
        <v>1.5</v>
      </c>
      <c r="H8" s="24">
        <v>1.6</v>
      </c>
      <c r="I8" s="24">
        <v>0.4</v>
      </c>
      <c r="J8" s="24">
        <v>1.29</v>
      </c>
      <c r="K8" s="24">
        <v>0</v>
      </c>
      <c r="L8" s="24">
        <v>0</v>
      </c>
      <c r="M8" s="24">
        <v>2.2</v>
      </c>
      <c r="N8" s="30">
        <v>1</v>
      </c>
      <c r="O8" s="24">
        <v>1.81</v>
      </c>
      <c r="P8" s="25">
        <v>2</v>
      </c>
      <c r="Q8" s="25">
        <v>2</v>
      </c>
      <c r="R8" s="26">
        <v>1.5</v>
      </c>
      <c r="S8" s="26">
        <v>0</v>
      </c>
      <c r="T8" s="9">
        <f>SUM(F8:R8)</f>
        <v>16.5</v>
      </c>
    </row>
    <row r="9" spans="1:20" ht="14.25">
      <c r="A9" s="29">
        <v>2017</v>
      </c>
      <c r="B9" s="99" t="s">
        <v>57</v>
      </c>
      <c r="C9" s="100"/>
      <c r="D9" s="101"/>
      <c r="E9" s="10">
        <v>16.7</v>
      </c>
      <c r="F9" s="24">
        <v>1.2</v>
      </c>
      <c r="G9" s="24">
        <v>1.5</v>
      </c>
      <c r="H9" s="24">
        <v>1.6</v>
      </c>
      <c r="I9" s="24">
        <v>0.4</v>
      </c>
      <c r="J9" s="24">
        <v>1.29</v>
      </c>
      <c r="K9" s="24">
        <v>0</v>
      </c>
      <c r="L9" s="24">
        <v>0</v>
      </c>
      <c r="M9" s="24">
        <v>2.2</v>
      </c>
      <c r="N9" s="30">
        <v>1.2</v>
      </c>
      <c r="O9" s="24">
        <v>1.81</v>
      </c>
      <c r="P9" s="25">
        <v>2</v>
      </c>
      <c r="Q9" s="25">
        <v>2</v>
      </c>
      <c r="R9" s="26">
        <v>1.5</v>
      </c>
      <c r="S9" s="26">
        <v>0</v>
      </c>
      <c r="T9" s="9">
        <f>SUM(F9:S9)</f>
        <v>16.700000000000003</v>
      </c>
    </row>
    <row r="10" spans="1:20" ht="14.25">
      <c r="A10" s="46">
        <v>2018</v>
      </c>
      <c r="B10" s="100" t="s">
        <v>56</v>
      </c>
      <c r="C10" s="100"/>
      <c r="D10" s="101"/>
      <c r="E10" s="10">
        <v>16.52</v>
      </c>
      <c r="F10" s="49">
        <v>1.2</v>
      </c>
      <c r="G10" s="49">
        <v>1.5</v>
      </c>
      <c r="H10" s="49">
        <v>1.6</v>
      </c>
      <c r="I10" s="49">
        <v>0.4</v>
      </c>
      <c r="J10" s="49">
        <v>1.29</v>
      </c>
      <c r="K10" s="49">
        <v>0</v>
      </c>
      <c r="L10" s="49">
        <v>0</v>
      </c>
      <c r="M10" s="49">
        <v>2.2</v>
      </c>
      <c r="N10" s="30">
        <v>1.02</v>
      </c>
      <c r="O10" s="49">
        <v>1.81</v>
      </c>
      <c r="P10" s="47">
        <v>2</v>
      </c>
      <c r="Q10" s="48">
        <v>2</v>
      </c>
      <c r="R10" s="26">
        <v>1.5</v>
      </c>
      <c r="S10" s="26">
        <v>0</v>
      </c>
      <c r="T10" s="9">
        <f>SUM(F10:S10)</f>
        <v>16.520000000000003</v>
      </c>
    </row>
    <row r="11" spans="1:21" ht="14.25">
      <c r="A11" s="46">
        <v>2018</v>
      </c>
      <c r="B11" s="100" t="s">
        <v>57</v>
      </c>
      <c r="C11" s="100"/>
      <c r="D11" s="101"/>
      <c r="E11" s="10">
        <v>16.78</v>
      </c>
      <c r="F11" s="49">
        <v>1.2</v>
      </c>
      <c r="G11" s="49">
        <v>1.5</v>
      </c>
      <c r="H11" s="49">
        <v>1.6</v>
      </c>
      <c r="I11" s="49">
        <v>0.4</v>
      </c>
      <c r="J11" s="49">
        <v>1.29</v>
      </c>
      <c r="K11" s="49">
        <v>0</v>
      </c>
      <c r="L11" s="49">
        <v>0</v>
      </c>
      <c r="M11" s="49">
        <v>2.2</v>
      </c>
      <c r="N11" s="30">
        <v>1.28</v>
      </c>
      <c r="O11" s="49">
        <v>1.81</v>
      </c>
      <c r="P11" s="25">
        <v>2</v>
      </c>
      <c r="Q11" s="25">
        <v>2</v>
      </c>
      <c r="R11" s="26">
        <v>1.5</v>
      </c>
      <c r="S11" s="26">
        <v>0</v>
      </c>
      <c r="T11" s="9">
        <f>SUM(F11:S11)</f>
        <v>16.78</v>
      </c>
      <c r="U11" s="3"/>
    </row>
    <row r="12" spans="1:20" ht="24">
      <c r="A12" s="102" t="s">
        <v>34</v>
      </c>
      <c r="B12" s="103"/>
      <c r="C12" s="103"/>
      <c r="D12" s="104"/>
      <c r="E12" s="10">
        <v>2008.2</v>
      </c>
      <c r="F12" s="59" t="s">
        <v>35</v>
      </c>
      <c r="G12" s="60"/>
      <c r="H12" s="60"/>
      <c r="I12" s="60"/>
      <c r="J12" s="60"/>
      <c r="K12" s="60"/>
      <c r="L12" s="60"/>
      <c r="M12" s="60"/>
      <c r="N12" s="60"/>
      <c r="O12" s="61"/>
      <c r="P12" s="62" t="s">
        <v>36</v>
      </c>
      <c r="Q12" s="63"/>
      <c r="R12" s="9" t="s">
        <v>37</v>
      </c>
      <c r="S12" s="9"/>
      <c r="T12" s="9"/>
    </row>
    <row r="13" spans="1:21" ht="12.75">
      <c r="A13" s="64" t="s">
        <v>38</v>
      </c>
      <c r="B13" s="65"/>
      <c r="C13" s="65"/>
      <c r="D13" s="65"/>
      <c r="E13" s="66"/>
      <c r="F13" s="11">
        <f>E12*F7</f>
        <v>2409.84</v>
      </c>
      <c r="G13" s="11">
        <f>E12*G7</f>
        <v>3012.3</v>
      </c>
      <c r="H13" s="11">
        <f>E12*H8</f>
        <v>3213.1200000000003</v>
      </c>
      <c r="I13" s="11">
        <f>E12*I8</f>
        <v>803.2800000000001</v>
      </c>
      <c r="J13" s="11">
        <f>E12*J7</f>
        <v>2590.578</v>
      </c>
      <c r="K13" s="11">
        <f>SUM(K7*2002.5)</f>
        <v>0</v>
      </c>
      <c r="L13" s="11">
        <f>SUM(L7*2002.5)</f>
        <v>0</v>
      </c>
      <c r="M13" s="11">
        <f>E12*M7</f>
        <v>4418.040000000001</v>
      </c>
      <c r="N13" s="11">
        <f>E12*N11</f>
        <v>2570.496</v>
      </c>
      <c r="O13" s="11">
        <f>E12*O8</f>
        <v>3634.842</v>
      </c>
      <c r="P13" s="11">
        <f>E12*P7</f>
        <v>4016.4</v>
      </c>
      <c r="Q13" s="11">
        <f>E12*Q7</f>
        <v>4016.4</v>
      </c>
      <c r="R13" s="11">
        <f>E12*R7</f>
        <v>3012.3</v>
      </c>
      <c r="S13" s="11">
        <v>0</v>
      </c>
      <c r="T13" s="11">
        <f>SUM(F13:R13)</f>
        <v>33697.596000000005</v>
      </c>
      <c r="U13" s="1"/>
    </row>
    <row r="14" spans="1:20" ht="12.75">
      <c r="A14" s="97" t="s">
        <v>39</v>
      </c>
      <c r="B14" s="97"/>
      <c r="C14" s="97"/>
      <c r="D14" s="97"/>
      <c r="E14" s="98"/>
      <c r="F14" s="58" t="s">
        <v>40</v>
      </c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8"/>
    </row>
    <row r="15" spans="1:20" ht="14.25" customHeight="1">
      <c r="A15" s="93" t="s">
        <v>41</v>
      </c>
      <c r="B15" s="93"/>
      <c r="C15" s="93"/>
      <c r="D15" s="94"/>
      <c r="E15" s="40">
        <v>-80137.91200000001</v>
      </c>
      <c r="F15" s="42"/>
      <c r="G15" s="43"/>
      <c r="H15" s="12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/>
    </row>
    <row r="16" spans="1:20" ht="12.75">
      <c r="A16" s="31"/>
      <c r="B16" s="105" t="s">
        <v>53</v>
      </c>
      <c r="C16" s="105"/>
      <c r="D16" s="32" t="s">
        <v>39</v>
      </c>
      <c r="E16" s="33" t="s">
        <v>16</v>
      </c>
      <c r="F16" s="42"/>
      <c r="G16" s="43"/>
      <c r="H16" s="12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4"/>
    </row>
    <row r="17" spans="1:21" ht="12.75">
      <c r="A17" s="13" t="s">
        <v>42</v>
      </c>
      <c r="B17" s="88">
        <v>33590.5</v>
      </c>
      <c r="C17" s="106"/>
      <c r="D17" s="34">
        <f>16334.43+9268.42</f>
        <v>25602.85</v>
      </c>
      <c r="E17" s="35"/>
      <c r="F17" s="14">
        <f>E12*F8</f>
        <v>2409.84</v>
      </c>
      <c r="G17" s="14">
        <f>E12*G8</f>
        <v>3012.3</v>
      </c>
      <c r="H17" s="15">
        <f>E12*H8</f>
        <v>3213.1200000000003</v>
      </c>
      <c r="I17" s="14">
        <v>1400</v>
      </c>
      <c r="J17" s="14">
        <f>E12*J8</f>
        <v>2590.578</v>
      </c>
      <c r="K17" s="14">
        <v>0</v>
      </c>
      <c r="L17" s="14">
        <v>0</v>
      </c>
      <c r="M17" s="14">
        <f>E12*M8</f>
        <v>4418.040000000001</v>
      </c>
      <c r="N17" s="14">
        <f>4296.78+1268.69</f>
        <v>5565.469999999999</v>
      </c>
      <c r="O17" s="14">
        <v>0</v>
      </c>
      <c r="P17" s="36">
        <v>0</v>
      </c>
      <c r="Q17" s="36">
        <v>3777</v>
      </c>
      <c r="R17" s="14">
        <f>E12*R8</f>
        <v>3012.3</v>
      </c>
      <c r="S17" s="14">
        <v>0</v>
      </c>
      <c r="T17" s="16">
        <f aca="true" t="shared" si="0" ref="T17:T28">SUM(F17:S17)</f>
        <v>29398.647999999997</v>
      </c>
      <c r="U17" s="3"/>
    </row>
    <row r="18" spans="1:21" ht="12.75">
      <c r="A18" s="13" t="s">
        <v>43</v>
      </c>
      <c r="B18" s="88">
        <v>36704.45</v>
      </c>
      <c r="C18" s="89"/>
      <c r="D18" s="34">
        <v>28272.58</v>
      </c>
      <c r="E18" s="35"/>
      <c r="F18" s="14">
        <v>2409.84</v>
      </c>
      <c r="G18" s="14">
        <v>3012.3</v>
      </c>
      <c r="H18" s="15">
        <v>3213.1200000000003</v>
      </c>
      <c r="I18" s="14">
        <v>1400</v>
      </c>
      <c r="J18" s="14">
        <v>2590.578</v>
      </c>
      <c r="K18" s="14">
        <v>0</v>
      </c>
      <c r="L18" s="14">
        <v>0</v>
      </c>
      <c r="M18" s="14">
        <v>4418.040000000001</v>
      </c>
      <c r="N18" s="14">
        <f>716.13+1641.07</f>
        <v>2357.2</v>
      </c>
      <c r="O18" s="14">
        <v>0</v>
      </c>
      <c r="P18" s="36">
        <v>0</v>
      </c>
      <c r="Q18" s="36">
        <v>0</v>
      </c>
      <c r="R18" s="14">
        <v>3012.3</v>
      </c>
      <c r="S18" s="14">
        <v>0</v>
      </c>
      <c r="T18" s="16">
        <f t="shared" si="0"/>
        <v>22413.378</v>
      </c>
      <c r="U18" s="3"/>
    </row>
    <row r="19" spans="1:21" ht="12.75">
      <c r="A19" s="13" t="s">
        <v>14</v>
      </c>
      <c r="B19" s="88">
        <v>33490.05</v>
      </c>
      <c r="C19" s="89"/>
      <c r="D19" s="34">
        <v>30225.190000000002</v>
      </c>
      <c r="E19" s="35"/>
      <c r="F19" s="14">
        <v>2409.84</v>
      </c>
      <c r="G19" s="14">
        <v>3012.3</v>
      </c>
      <c r="H19" s="15">
        <v>3213.1200000000003</v>
      </c>
      <c r="I19" s="14">
        <v>1400</v>
      </c>
      <c r="J19" s="14">
        <v>2590.578</v>
      </c>
      <c r="K19" s="14"/>
      <c r="L19" s="14"/>
      <c r="M19" s="14">
        <v>4418.040000000001</v>
      </c>
      <c r="N19" s="14">
        <f>159.14+1831.59</f>
        <v>1990.73</v>
      </c>
      <c r="O19" s="14">
        <v>0</v>
      </c>
      <c r="P19" s="36">
        <v>0</v>
      </c>
      <c r="Q19" s="36">
        <v>0</v>
      </c>
      <c r="R19" s="14">
        <v>3012.3</v>
      </c>
      <c r="S19" s="14">
        <v>0</v>
      </c>
      <c r="T19" s="16">
        <f t="shared" si="0"/>
        <v>22046.908</v>
      </c>
      <c r="U19" s="3"/>
    </row>
    <row r="20" spans="1:21" ht="12.75">
      <c r="A20" s="13" t="s">
        <v>44</v>
      </c>
      <c r="B20" s="88">
        <v>33128.44</v>
      </c>
      <c r="C20" s="89"/>
      <c r="D20" s="34">
        <v>37844.54</v>
      </c>
      <c r="E20" s="35"/>
      <c r="F20" s="14">
        <v>2409.84</v>
      </c>
      <c r="G20" s="14">
        <v>3012.3</v>
      </c>
      <c r="H20" s="15">
        <v>3213.1200000000003</v>
      </c>
      <c r="I20" s="14">
        <v>700</v>
      </c>
      <c r="J20" s="14">
        <v>2590.578</v>
      </c>
      <c r="K20" s="14"/>
      <c r="L20" s="14"/>
      <c r="M20" s="14">
        <v>4418.040000000001</v>
      </c>
      <c r="N20" s="14">
        <f>79.57+2598</f>
        <v>2677.57</v>
      </c>
      <c r="O20" s="14">
        <v>0</v>
      </c>
      <c r="P20" s="36">
        <v>1830</v>
      </c>
      <c r="Q20" s="36">
        <v>0</v>
      </c>
      <c r="R20" s="14">
        <v>3012.3</v>
      </c>
      <c r="S20" s="14">
        <v>0</v>
      </c>
      <c r="T20" s="16">
        <f t="shared" si="0"/>
        <v>23863.748</v>
      </c>
      <c r="U20" s="3"/>
    </row>
    <row r="21" spans="1:21" ht="12.75">
      <c r="A21" s="13" t="s">
        <v>6</v>
      </c>
      <c r="B21" s="88">
        <v>33811.48</v>
      </c>
      <c r="C21" s="89"/>
      <c r="D21" s="34">
        <v>21463.1</v>
      </c>
      <c r="E21" s="35"/>
      <c r="F21" s="14">
        <v>2409.84</v>
      </c>
      <c r="G21" s="14">
        <v>3012.3</v>
      </c>
      <c r="H21" s="15">
        <v>3213.1200000000003</v>
      </c>
      <c r="I21" s="14">
        <v>0</v>
      </c>
      <c r="J21" s="14">
        <v>2590.578</v>
      </c>
      <c r="K21" s="14"/>
      <c r="L21" s="14"/>
      <c r="M21" s="14">
        <v>4418.040000000001</v>
      </c>
      <c r="N21" s="14">
        <f>79.57+1350.96</f>
        <v>1430.53</v>
      </c>
      <c r="O21" s="14">
        <f>960+11167</f>
        <v>12127</v>
      </c>
      <c r="P21" s="36">
        <v>348</v>
      </c>
      <c r="Q21" s="36">
        <v>0</v>
      </c>
      <c r="R21" s="14">
        <v>3012.3</v>
      </c>
      <c r="S21" s="14">
        <v>0</v>
      </c>
      <c r="T21" s="16">
        <f t="shared" si="0"/>
        <v>32561.708</v>
      </c>
      <c r="U21" s="3"/>
    </row>
    <row r="22" spans="1:21" ht="12.75">
      <c r="A22" s="13" t="s">
        <v>7</v>
      </c>
      <c r="B22" s="88">
        <v>32565.89</v>
      </c>
      <c r="C22" s="89"/>
      <c r="D22" s="34">
        <v>26672.21</v>
      </c>
      <c r="E22" s="35"/>
      <c r="F22" s="14">
        <v>2409.84</v>
      </c>
      <c r="G22" s="14">
        <v>3012.3</v>
      </c>
      <c r="H22" s="15">
        <v>3213.1200000000003</v>
      </c>
      <c r="I22" s="14">
        <v>0</v>
      </c>
      <c r="J22" s="14">
        <v>2590.578</v>
      </c>
      <c r="K22" s="14"/>
      <c r="L22" s="14"/>
      <c r="M22" s="14">
        <v>4418.040000000001</v>
      </c>
      <c r="N22" s="14">
        <f>159.14+1883.55</f>
        <v>2042.69</v>
      </c>
      <c r="O22" s="14">
        <v>0</v>
      </c>
      <c r="P22" s="36">
        <v>0</v>
      </c>
      <c r="Q22" s="36">
        <v>0</v>
      </c>
      <c r="R22" s="14">
        <v>3012.3</v>
      </c>
      <c r="S22" s="14">
        <v>0</v>
      </c>
      <c r="T22" s="16">
        <f t="shared" si="0"/>
        <v>20698.868</v>
      </c>
      <c r="U22" s="3"/>
    </row>
    <row r="23" spans="1:21" ht="12.75">
      <c r="A23" s="13" t="s">
        <v>8</v>
      </c>
      <c r="B23" s="88">
        <v>33188.7</v>
      </c>
      <c r="C23" s="89"/>
      <c r="D23" s="34">
        <v>33364.909999999996</v>
      </c>
      <c r="E23" s="35"/>
      <c r="F23" s="14">
        <v>2409.84</v>
      </c>
      <c r="G23" s="14">
        <v>3012.3</v>
      </c>
      <c r="H23" s="15">
        <v>3213.1200000000003</v>
      </c>
      <c r="I23" s="14">
        <v>0</v>
      </c>
      <c r="J23" s="14">
        <v>2590.578</v>
      </c>
      <c r="K23" s="14"/>
      <c r="L23" s="14"/>
      <c r="M23" s="14">
        <v>4418.040000000001</v>
      </c>
      <c r="N23" s="14">
        <f>163.34+1550.14</f>
        <v>1713.48</v>
      </c>
      <c r="O23" s="14">
        <v>180</v>
      </c>
      <c r="P23" s="36">
        <v>10792</v>
      </c>
      <c r="Q23" s="36">
        <v>0</v>
      </c>
      <c r="R23" s="14">
        <v>3012.3</v>
      </c>
      <c r="S23" s="14">
        <v>0</v>
      </c>
      <c r="T23" s="16">
        <f t="shared" si="0"/>
        <v>31341.658</v>
      </c>
      <c r="U23" s="3"/>
    </row>
    <row r="24" spans="1:21" ht="12.75">
      <c r="A24" s="13" t="s">
        <v>9</v>
      </c>
      <c r="B24" s="88">
        <v>32847.28</v>
      </c>
      <c r="C24" s="89"/>
      <c r="D24" s="34">
        <v>30908.46</v>
      </c>
      <c r="E24" s="35"/>
      <c r="F24" s="14">
        <v>2409.84</v>
      </c>
      <c r="G24" s="14">
        <v>3012.3</v>
      </c>
      <c r="H24" s="15">
        <v>3213.1200000000003</v>
      </c>
      <c r="I24" s="14">
        <v>0</v>
      </c>
      <c r="J24" s="14">
        <v>2590.578</v>
      </c>
      <c r="K24" s="14"/>
      <c r="L24" s="14"/>
      <c r="M24" s="14">
        <v>4418.040000000001</v>
      </c>
      <c r="N24" s="14">
        <f>408.35+2000.46</f>
        <v>2408.81</v>
      </c>
      <c r="O24" s="14">
        <v>0</v>
      </c>
      <c r="P24" s="36">
        <v>0</v>
      </c>
      <c r="Q24" s="36">
        <v>0</v>
      </c>
      <c r="R24" s="14">
        <v>3012.3</v>
      </c>
      <c r="S24" s="14">
        <v>0</v>
      </c>
      <c r="T24" s="16">
        <f t="shared" si="0"/>
        <v>21064.988</v>
      </c>
      <c r="U24" s="3"/>
    </row>
    <row r="25" spans="1:20" ht="12.75">
      <c r="A25" s="13" t="s">
        <v>45</v>
      </c>
      <c r="B25" s="88">
        <v>33570.39</v>
      </c>
      <c r="C25" s="89"/>
      <c r="D25" s="34">
        <v>28184.93</v>
      </c>
      <c r="E25" s="35"/>
      <c r="F25" s="14">
        <v>2409.84</v>
      </c>
      <c r="G25" s="14">
        <v>3012.3</v>
      </c>
      <c r="H25" s="15">
        <v>3213.1200000000003</v>
      </c>
      <c r="I25" s="14">
        <v>0</v>
      </c>
      <c r="J25" s="14">
        <v>2590.578</v>
      </c>
      <c r="K25" s="14"/>
      <c r="L25" s="14"/>
      <c r="M25" s="14">
        <v>4418.040000000001</v>
      </c>
      <c r="N25" s="14">
        <f>980.04+1498.18</f>
        <v>2478.2200000000003</v>
      </c>
      <c r="O25" s="14">
        <f>6077+912+774.46</f>
        <v>7763.46</v>
      </c>
      <c r="P25" s="36">
        <v>0</v>
      </c>
      <c r="Q25" s="36">
        <v>4660</v>
      </c>
      <c r="R25" s="14">
        <v>3012.3</v>
      </c>
      <c r="S25" s="14">
        <v>0</v>
      </c>
      <c r="T25" s="16">
        <f t="shared" si="0"/>
        <v>33557.858</v>
      </c>
    </row>
    <row r="26" spans="1:20" ht="12.75">
      <c r="A26" s="13" t="s">
        <v>46</v>
      </c>
      <c r="B26" s="88">
        <v>33630.66</v>
      </c>
      <c r="C26" s="89"/>
      <c r="D26" s="34">
        <v>35752.829999999994</v>
      </c>
      <c r="E26" s="35"/>
      <c r="F26" s="14">
        <v>2409.84</v>
      </c>
      <c r="G26" s="14">
        <v>3012.3</v>
      </c>
      <c r="H26" s="15">
        <v>3213.1200000000003</v>
      </c>
      <c r="I26" s="14">
        <v>700</v>
      </c>
      <c r="J26" s="14">
        <v>2590.578</v>
      </c>
      <c r="K26" s="14"/>
      <c r="L26" s="14"/>
      <c r="M26" s="14">
        <v>4418.040000000001</v>
      </c>
      <c r="N26" s="14">
        <v>1931.18</v>
      </c>
      <c r="O26" s="14">
        <v>0</v>
      </c>
      <c r="P26" s="36">
        <v>1324</v>
      </c>
      <c r="Q26" s="36">
        <v>0</v>
      </c>
      <c r="R26" s="14">
        <v>3012.3</v>
      </c>
      <c r="S26" s="14">
        <v>0</v>
      </c>
      <c r="T26" s="16">
        <f t="shared" si="0"/>
        <v>22611.358</v>
      </c>
    </row>
    <row r="27" spans="1:20" ht="12.75">
      <c r="A27" s="13" t="s">
        <v>47</v>
      </c>
      <c r="B27" s="88">
        <v>31924.15</v>
      </c>
      <c r="C27" s="89"/>
      <c r="D27" s="34">
        <v>24189.199999999997</v>
      </c>
      <c r="E27" s="35"/>
      <c r="F27" s="14">
        <v>2409.84</v>
      </c>
      <c r="G27" s="14">
        <v>3012.3</v>
      </c>
      <c r="H27" s="15">
        <v>3213.1200000000003</v>
      </c>
      <c r="I27" s="14">
        <v>1400</v>
      </c>
      <c r="J27" s="14">
        <v>2590.578</v>
      </c>
      <c r="K27" s="14"/>
      <c r="L27" s="14"/>
      <c r="M27" s="14">
        <v>4418.040000000001</v>
      </c>
      <c r="N27" s="14">
        <v>2580.48</v>
      </c>
      <c r="O27" s="14">
        <v>0</v>
      </c>
      <c r="P27" s="36">
        <f>7298+1324</f>
        <v>8622</v>
      </c>
      <c r="Q27" s="36">
        <v>0</v>
      </c>
      <c r="R27" s="14">
        <v>3012.3</v>
      </c>
      <c r="S27" s="14">
        <v>0</v>
      </c>
      <c r="T27" s="16">
        <f t="shared" si="0"/>
        <v>31258.658</v>
      </c>
    </row>
    <row r="28" spans="1:20" ht="12.75">
      <c r="A28" s="13" t="s">
        <v>48</v>
      </c>
      <c r="B28" s="88">
        <v>32952.54</v>
      </c>
      <c r="C28" s="89"/>
      <c r="D28" s="34">
        <v>35151.27</v>
      </c>
      <c r="E28" s="35"/>
      <c r="F28" s="14">
        <v>2409.84</v>
      </c>
      <c r="G28" s="14">
        <v>3012.3</v>
      </c>
      <c r="H28" s="15">
        <v>3213.1200000000003</v>
      </c>
      <c r="I28" s="14">
        <v>1400</v>
      </c>
      <c r="J28" s="14">
        <v>2590.578</v>
      </c>
      <c r="K28" s="14"/>
      <c r="L28" s="14"/>
      <c r="M28" s="14">
        <v>4418.040000000001</v>
      </c>
      <c r="N28" s="14">
        <f>22867.6+3050.88+2238.08</f>
        <v>28156.559999999998</v>
      </c>
      <c r="O28" s="14">
        <v>0</v>
      </c>
      <c r="P28" s="36">
        <v>0</v>
      </c>
      <c r="Q28" s="36">
        <v>0</v>
      </c>
      <c r="R28" s="14">
        <v>3012.3</v>
      </c>
      <c r="S28" s="14">
        <v>0</v>
      </c>
      <c r="T28" s="16">
        <f t="shared" si="0"/>
        <v>48212.738</v>
      </c>
    </row>
    <row r="29" spans="1:20" ht="24" customHeight="1">
      <c r="A29" s="17" t="s">
        <v>49</v>
      </c>
      <c r="B29" s="88">
        <v>0</v>
      </c>
      <c r="C29" s="89"/>
      <c r="D29" s="34">
        <f>900+900+900+900</f>
        <v>3600</v>
      </c>
      <c r="E29" s="20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36"/>
      <c r="Q29" s="36"/>
      <c r="R29" s="14"/>
      <c r="S29" s="14"/>
      <c r="T29" s="16"/>
    </row>
    <row r="30" spans="1:20" ht="12.75">
      <c r="A30" s="37" t="s">
        <v>2</v>
      </c>
      <c r="B30" s="95">
        <f>SUM(B17:B29)</f>
        <v>401404.5300000001</v>
      </c>
      <c r="C30" s="96"/>
      <c r="D30" s="27">
        <f>SUM(D17:D29)</f>
        <v>361232.07000000007</v>
      </c>
      <c r="E30" s="18"/>
      <c r="F30" s="18">
        <f>SUM(F17:F29)</f>
        <v>28918.08</v>
      </c>
      <c r="G30" s="18">
        <f>SUM(G17:G29)</f>
        <v>36147.6</v>
      </c>
      <c r="H30" s="18">
        <f>SUM(H17:H29)</f>
        <v>38557.44</v>
      </c>
      <c r="I30" s="18">
        <f>SUM(I17:I29)</f>
        <v>8400</v>
      </c>
      <c r="J30" s="18">
        <f>SUM(J17:J29)</f>
        <v>31086.936000000005</v>
      </c>
      <c r="K30" s="18"/>
      <c r="L30" s="18"/>
      <c r="M30" s="18">
        <f aca="true" t="shared" si="1" ref="M30:T30">SUM(M17:M29)</f>
        <v>53016.48000000001</v>
      </c>
      <c r="N30" s="18">
        <f t="shared" si="1"/>
        <v>55332.92</v>
      </c>
      <c r="O30" s="18">
        <f t="shared" si="1"/>
        <v>20070.46</v>
      </c>
      <c r="P30" s="27">
        <f t="shared" si="1"/>
        <v>22916</v>
      </c>
      <c r="Q30" s="27">
        <f t="shared" si="1"/>
        <v>8437</v>
      </c>
      <c r="R30" s="18">
        <f t="shared" si="1"/>
        <v>36147.6</v>
      </c>
      <c r="S30" s="18">
        <f t="shared" si="1"/>
        <v>0</v>
      </c>
      <c r="T30" s="19">
        <f t="shared" si="1"/>
        <v>339030.51600000006</v>
      </c>
    </row>
    <row r="31" spans="1:20" ht="12.75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3" t="s">
        <v>50</v>
      </c>
      <c r="R31" s="73">
        <f>E15+D30-T30</f>
        <v>-57936.35800000001</v>
      </c>
      <c r="S31" s="73"/>
      <c r="T31" s="73"/>
    </row>
    <row r="32" spans="1:20" ht="12.75">
      <c r="A32" s="21" t="s">
        <v>6</v>
      </c>
      <c r="B32" s="114">
        <v>11167</v>
      </c>
      <c r="C32" s="114"/>
      <c r="D32" s="22" t="s">
        <v>51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3"/>
      <c r="R32" s="45"/>
      <c r="S32" s="45"/>
      <c r="T32" s="45"/>
    </row>
    <row r="33" spans="1:20" ht="12.75">
      <c r="A33" s="21"/>
      <c r="B33" s="114">
        <v>960</v>
      </c>
      <c r="C33" s="114"/>
      <c r="D33" s="22" t="s">
        <v>63</v>
      </c>
      <c r="E33" s="22"/>
      <c r="F33" s="22"/>
      <c r="G33" s="22"/>
      <c r="H33" s="22"/>
      <c r="I33" s="22"/>
      <c r="J33" s="50" t="s">
        <v>13</v>
      </c>
      <c r="K33" s="50"/>
      <c r="L33" s="50"/>
      <c r="M33" s="50">
        <v>4296.78</v>
      </c>
      <c r="N33" s="50" t="s">
        <v>15</v>
      </c>
      <c r="O33" s="50">
        <v>1268.69</v>
      </c>
      <c r="P33" s="50" t="s">
        <v>62</v>
      </c>
      <c r="Q33" s="51"/>
      <c r="R33" s="52"/>
      <c r="S33" s="52"/>
      <c r="T33" s="45"/>
    </row>
    <row r="34" spans="1:20" ht="12.75">
      <c r="A34" s="21" t="s">
        <v>8</v>
      </c>
      <c r="B34" s="114">
        <v>180</v>
      </c>
      <c r="C34" s="114"/>
      <c r="D34" s="22" t="s">
        <v>64</v>
      </c>
      <c r="E34" s="22"/>
      <c r="F34" s="22"/>
      <c r="G34" s="22"/>
      <c r="H34" s="22"/>
      <c r="I34" s="22"/>
      <c r="J34" s="50" t="s">
        <v>5</v>
      </c>
      <c r="K34" s="50"/>
      <c r="L34" s="50"/>
      <c r="M34" s="50">
        <v>716.13</v>
      </c>
      <c r="N34" s="50" t="s">
        <v>15</v>
      </c>
      <c r="O34" s="50">
        <v>1641.07</v>
      </c>
      <c r="P34" s="50" t="s">
        <v>62</v>
      </c>
      <c r="Q34" s="51"/>
      <c r="R34" s="52"/>
      <c r="S34" s="52"/>
      <c r="T34" s="45"/>
    </row>
    <row r="35" spans="1:20" ht="12.75">
      <c r="A35" s="21" t="s">
        <v>10</v>
      </c>
      <c r="B35" s="114">
        <v>6077</v>
      </c>
      <c r="C35" s="114"/>
      <c r="D35" s="22" t="s">
        <v>60</v>
      </c>
      <c r="E35" s="22"/>
      <c r="F35" s="22"/>
      <c r="G35" s="22"/>
      <c r="H35" s="22"/>
      <c r="I35" s="22"/>
      <c r="J35" s="50" t="s">
        <v>14</v>
      </c>
      <c r="K35" s="50"/>
      <c r="L35" s="50"/>
      <c r="M35" s="50">
        <v>159.14</v>
      </c>
      <c r="N35" s="50" t="s">
        <v>15</v>
      </c>
      <c r="O35" s="50">
        <v>1831.59</v>
      </c>
      <c r="P35" s="50" t="s">
        <v>62</v>
      </c>
      <c r="Q35" s="51"/>
      <c r="R35" s="52"/>
      <c r="S35" s="52"/>
      <c r="T35" s="45"/>
    </row>
    <row r="36" spans="1:20" ht="12.75">
      <c r="A36" s="21"/>
      <c r="B36" s="114">
        <v>912</v>
      </c>
      <c r="C36" s="114"/>
      <c r="D36" s="22" t="s">
        <v>65</v>
      </c>
      <c r="E36" s="22"/>
      <c r="F36" s="22"/>
      <c r="G36" s="22"/>
      <c r="H36" s="22"/>
      <c r="I36" s="22"/>
      <c r="J36" s="50" t="s">
        <v>4</v>
      </c>
      <c r="K36" s="50"/>
      <c r="L36" s="50"/>
      <c r="M36" s="50">
        <v>79.57</v>
      </c>
      <c r="N36" s="50" t="s">
        <v>15</v>
      </c>
      <c r="O36" s="50">
        <v>2598</v>
      </c>
      <c r="P36" s="50" t="s">
        <v>62</v>
      </c>
      <c r="Q36" s="51"/>
      <c r="R36" s="52"/>
      <c r="S36" s="52"/>
      <c r="T36" s="45"/>
    </row>
    <row r="37" spans="1:20" ht="12.75">
      <c r="A37" s="21"/>
      <c r="B37" s="114">
        <v>774.46</v>
      </c>
      <c r="C37" s="114"/>
      <c r="D37" s="22" t="s">
        <v>52</v>
      </c>
      <c r="E37" s="22"/>
      <c r="F37" s="22"/>
      <c r="G37" s="22"/>
      <c r="H37" s="22"/>
      <c r="I37" s="22"/>
      <c r="J37" s="50" t="s">
        <v>6</v>
      </c>
      <c r="K37" s="50"/>
      <c r="L37" s="50"/>
      <c r="M37" s="50">
        <v>79.57</v>
      </c>
      <c r="N37" s="50" t="s">
        <v>15</v>
      </c>
      <c r="O37" s="50">
        <v>1350.96</v>
      </c>
      <c r="P37" s="50" t="s">
        <v>62</v>
      </c>
      <c r="Q37" s="51"/>
      <c r="R37" s="52"/>
      <c r="S37" s="52"/>
      <c r="T37" s="45"/>
    </row>
    <row r="38" spans="1:20" ht="12" customHeight="1">
      <c r="A38" s="21"/>
      <c r="B38" s="114"/>
      <c r="C38" s="114"/>
      <c r="D38" s="22"/>
      <c r="E38" s="22"/>
      <c r="F38" s="22"/>
      <c r="G38" s="22"/>
      <c r="H38" s="22"/>
      <c r="I38" s="22"/>
      <c r="J38" s="50" t="s">
        <v>7</v>
      </c>
      <c r="K38" s="50"/>
      <c r="L38" s="50"/>
      <c r="M38" s="50">
        <v>159.14</v>
      </c>
      <c r="N38" s="50" t="s">
        <v>15</v>
      </c>
      <c r="O38" s="50">
        <v>1883.55</v>
      </c>
      <c r="P38" s="50" t="s">
        <v>62</v>
      </c>
      <c r="Q38" s="51"/>
      <c r="R38" s="52"/>
      <c r="S38" s="52"/>
      <c r="T38" s="45"/>
    </row>
    <row r="39" spans="1:20" ht="12.75">
      <c r="A39" s="21"/>
      <c r="B39" s="22"/>
      <c r="C39" s="22"/>
      <c r="D39" s="22"/>
      <c r="E39" s="22"/>
      <c r="F39" s="22"/>
      <c r="G39" s="22"/>
      <c r="H39" s="22"/>
      <c r="I39" s="22"/>
      <c r="J39" s="50" t="s">
        <v>8</v>
      </c>
      <c r="K39" s="50"/>
      <c r="L39" s="50"/>
      <c r="M39" s="50">
        <v>163.34</v>
      </c>
      <c r="N39" s="50" t="s">
        <v>15</v>
      </c>
      <c r="O39" s="50">
        <v>1550.14</v>
      </c>
      <c r="P39" s="50" t="s">
        <v>62</v>
      </c>
      <c r="Q39" s="51"/>
      <c r="R39" s="52"/>
      <c r="S39" s="52"/>
      <c r="T39" s="45"/>
    </row>
    <row r="40" spans="1:20" ht="12.75">
      <c r="A40" s="21"/>
      <c r="B40" s="22"/>
      <c r="C40" s="22"/>
      <c r="D40" s="22"/>
      <c r="E40" s="22"/>
      <c r="F40" s="22"/>
      <c r="G40" s="22"/>
      <c r="H40" s="22"/>
      <c r="I40" s="22"/>
      <c r="J40" s="50" t="s">
        <v>9</v>
      </c>
      <c r="K40" s="50"/>
      <c r="L40" s="50"/>
      <c r="M40" s="50">
        <v>408.35</v>
      </c>
      <c r="N40" s="50" t="s">
        <v>15</v>
      </c>
      <c r="O40" s="50">
        <v>2000.46</v>
      </c>
      <c r="P40" s="50" t="s">
        <v>62</v>
      </c>
      <c r="Q40" s="51"/>
      <c r="R40" s="52"/>
      <c r="S40" s="52"/>
      <c r="T40" s="45"/>
    </row>
    <row r="41" spans="1:20" ht="12.75">
      <c r="A41" s="21"/>
      <c r="B41" s="22"/>
      <c r="C41" s="22"/>
      <c r="D41" s="22"/>
      <c r="E41" s="22"/>
      <c r="F41" s="22"/>
      <c r="G41" s="22"/>
      <c r="H41" s="22"/>
      <c r="I41" s="22"/>
      <c r="J41" s="50" t="s">
        <v>10</v>
      </c>
      <c r="K41" s="50"/>
      <c r="L41" s="50"/>
      <c r="M41" s="50">
        <v>980.04</v>
      </c>
      <c r="N41" s="50" t="s">
        <v>15</v>
      </c>
      <c r="O41" s="50">
        <v>1498.18</v>
      </c>
      <c r="P41" s="50" t="s">
        <v>62</v>
      </c>
      <c r="Q41" s="51"/>
      <c r="R41" s="52"/>
      <c r="S41" s="52"/>
      <c r="T41" s="45"/>
    </row>
    <row r="42" spans="1:20" ht="12.75">
      <c r="A42" s="21"/>
      <c r="B42" s="22"/>
      <c r="C42" s="22"/>
      <c r="D42" s="22"/>
      <c r="E42" s="22"/>
      <c r="F42" s="22"/>
      <c r="G42" s="22"/>
      <c r="H42" s="22"/>
      <c r="I42" s="22"/>
      <c r="J42" s="50" t="s">
        <v>0</v>
      </c>
      <c r="K42" s="50"/>
      <c r="L42" s="50"/>
      <c r="M42" s="50">
        <v>0</v>
      </c>
      <c r="N42" s="50" t="s">
        <v>15</v>
      </c>
      <c r="O42" s="50">
        <v>1931.18</v>
      </c>
      <c r="P42" s="50" t="s">
        <v>62</v>
      </c>
      <c r="Q42" s="51"/>
      <c r="R42" s="52"/>
      <c r="S42" s="52"/>
      <c r="T42" s="45"/>
    </row>
    <row r="43" spans="1:20" ht="12.75">
      <c r="A43" s="21"/>
      <c r="B43" s="22"/>
      <c r="C43" s="22"/>
      <c r="D43" s="22"/>
      <c r="E43" s="22"/>
      <c r="F43" s="22"/>
      <c r="G43" s="22"/>
      <c r="H43" s="22"/>
      <c r="I43" s="22"/>
      <c r="J43" s="50" t="s">
        <v>11</v>
      </c>
      <c r="K43" s="50"/>
      <c r="L43" s="50"/>
      <c r="M43" s="50">
        <v>0</v>
      </c>
      <c r="N43" s="50" t="s">
        <v>15</v>
      </c>
      <c r="O43" s="50">
        <v>2580.48</v>
      </c>
      <c r="P43" s="50" t="s">
        <v>62</v>
      </c>
      <c r="Q43" s="51"/>
      <c r="R43" s="52"/>
      <c r="S43" s="52"/>
      <c r="T43" s="45"/>
    </row>
    <row r="44" spans="1:20" ht="12.75">
      <c r="A44" s="21"/>
      <c r="B44" s="22"/>
      <c r="C44" s="22"/>
      <c r="D44" s="22"/>
      <c r="E44" s="22"/>
      <c r="F44" s="22"/>
      <c r="G44" s="22"/>
      <c r="H44" s="22"/>
      <c r="I44" s="22"/>
      <c r="J44" s="50" t="s">
        <v>12</v>
      </c>
      <c r="K44" s="50"/>
      <c r="L44" s="50"/>
      <c r="M44" s="50">
        <v>22867.6</v>
      </c>
      <c r="N44" s="50" t="s">
        <v>15</v>
      </c>
      <c r="O44" s="50">
        <v>3050.88</v>
      </c>
      <c r="P44" s="50" t="s">
        <v>62</v>
      </c>
      <c r="Q44" s="51"/>
      <c r="R44" s="52"/>
      <c r="S44" s="52"/>
      <c r="T44" s="45"/>
    </row>
    <row r="45" spans="1:20" ht="12.75">
      <c r="A45" s="21"/>
      <c r="B45" s="22"/>
      <c r="C45" s="22"/>
      <c r="D45" s="22"/>
      <c r="E45" s="22"/>
      <c r="F45" s="22"/>
      <c r="G45" s="22"/>
      <c r="H45" s="22"/>
      <c r="I45" s="22"/>
      <c r="J45" s="50"/>
      <c r="K45" s="50"/>
      <c r="L45" s="50"/>
      <c r="M45" s="50"/>
      <c r="N45" s="50"/>
      <c r="O45" s="50">
        <f>1896.68*1.18</f>
        <v>2238.0824</v>
      </c>
      <c r="P45" s="50" t="s">
        <v>66</v>
      </c>
      <c r="Q45" s="51"/>
      <c r="R45" s="52"/>
      <c r="S45" s="52"/>
      <c r="T45" s="45"/>
    </row>
    <row r="46" spans="3:20" ht="12.75">
      <c r="C46" s="38"/>
      <c r="R46" s="53"/>
      <c r="S46" s="53"/>
      <c r="T46" s="53"/>
    </row>
  </sheetData>
  <sheetProtection/>
  <mergeCells count="58">
    <mergeCell ref="B35:C35"/>
    <mergeCell ref="B36:C36"/>
    <mergeCell ref="B37:C37"/>
    <mergeCell ref="B11:D11"/>
    <mergeCell ref="B10:D10"/>
    <mergeCell ref="R46:T46"/>
    <mergeCell ref="B22:C22"/>
    <mergeCell ref="B30:C30"/>
    <mergeCell ref="R31:T31"/>
    <mergeCell ref="B24:C24"/>
    <mergeCell ref="B25:C25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D5:D6"/>
    <mergeCell ref="P12:Q12"/>
    <mergeCell ref="A15:D15"/>
    <mergeCell ref="R4:R6"/>
    <mergeCell ref="S4:S6"/>
    <mergeCell ref="T4:T6"/>
    <mergeCell ref="F4:O4"/>
    <mergeCell ref="M5:M6"/>
    <mergeCell ref="B5:B6"/>
    <mergeCell ref="A12:D12"/>
    <mergeCell ref="A1:T1"/>
    <mergeCell ref="A2:T2"/>
    <mergeCell ref="A3:E3"/>
    <mergeCell ref="F3:R3"/>
    <mergeCell ref="B4:E4"/>
    <mergeCell ref="A13:E13"/>
    <mergeCell ref="G5:G6"/>
    <mergeCell ref="N5:O5"/>
    <mergeCell ref="B8:D8"/>
    <mergeCell ref="B9:D9"/>
    <mergeCell ref="F12:O12"/>
    <mergeCell ref="K5:K6"/>
    <mergeCell ref="P4:Q5"/>
    <mergeCell ref="E5:E6"/>
    <mergeCell ref="F5:F6"/>
    <mergeCell ref="H5:H6"/>
    <mergeCell ref="I5:I6"/>
    <mergeCell ref="B38:C38"/>
    <mergeCell ref="B34:C34"/>
    <mergeCell ref="B23:C23"/>
    <mergeCell ref="B33:C33"/>
    <mergeCell ref="B32:C32"/>
    <mergeCell ref="L5:L6"/>
    <mergeCell ref="J5:J6"/>
    <mergeCell ref="A14:E14"/>
    <mergeCell ref="F14:T14"/>
    <mergeCell ref="C5:C6"/>
  </mergeCells>
  <printOptions/>
  <pageMargins left="0.14583333333333334" right="0.010416666666666666" top="0.10416666666666667" bottom="0.11458333333333333" header="0.3" footer="0.3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2019-02-05T07:22:05Z</cp:lastPrinted>
  <dcterms:created xsi:type="dcterms:W3CDTF">2007-02-04T12:22:59Z</dcterms:created>
  <dcterms:modified xsi:type="dcterms:W3CDTF">2019-02-11T07:17:17Z</dcterms:modified>
  <cp:category/>
  <cp:version/>
  <cp:contentType/>
  <cp:contentStatus/>
</cp:coreProperties>
</file>