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\Desktop\Ноябрь 3\доходы и расходы\"/>
    </mc:Choice>
  </mc:AlternateContent>
  <bookViews>
    <workbookView xWindow="240" yWindow="705" windowWidth="13485" windowHeight="5160"/>
  </bookViews>
  <sheets>
    <sheet name="2018" sheetId="10" r:id="rId1"/>
  </sheets>
  <definedNames>
    <definedName name="_xlnm.Print_Area" localSheetId="0">'2018'!$D$32:$T$45</definedName>
  </definedNames>
  <calcPr calcId="162913" refMode="R1C1"/>
</workbook>
</file>

<file path=xl/calcChain.xml><?xml version="1.0" encoding="utf-8"?>
<calcChain xmlns="http://schemas.openxmlformats.org/spreadsheetml/2006/main">
  <c r="N13" i="10" l="1"/>
  <c r="N28" i="10" l="1"/>
  <c r="T28" i="10" s="1"/>
  <c r="Q30" i="10"/>
  <c r="I30" i="10"/>
  <c r="G30" i="10"/>
  <c r="B30" i="10"/>
  <c r="P45" i="10" l="1"/>
  <c r="N27" i="10" l="1"/>
  <c r="O27" i="10"/>
  <c r="P27" i="10"/>
  <c r="D29" i="10"/>
  <c r="T27" i="10" l="1"/>
  <c r="P26" i="10"/>
  <c r="N26" i="10" l="1"/>
  <c r="T26" i="10" l="1"/>
  <c r="T11" i="10" l="1"/>
  <c r="O25" i="10" l="1"/>
  <c r="N25" i="10" l="1"/>
  <c r="P25" i="10" l="1"/>
  <c r="P30" i="10" s="1"/>
  <c r="T25" i="10" l="1"/>
  <c r="N24" i="10" l="1"/>
  <c r="T24" i="10" l="1"/>
  <c r="N23" i="10" l="1"/>
  <c r="T23" i="10" l="1"/>
  <c r="T10" i="10" l="1"/>
  <c r="N22" i="10" l="1"/>
  <c r="T22" i="10" l="1"/>
  <c r="O21" i="10" l="1"/>
  <c r="O30" i="10" s="1"/>
  <c r="N21" i="10" l="1"/>
  <c r="T21" i="10" l="1"/>
  <c r="N20" i="10" l="1"/>
  <c r="T20" i="10" l="1"/>
  <c r="N19" i="10" l="1"/>
  <c r="T19" i="10" l="1"/>
  <c r="N18" i="10" l="1"/>
  <c r="N30" i="10" s="1"/>
  <c r="T18" i="10" l="1"/>
  <c r="D17" i="10" l="1"/>
  <c r="D30" i="10" s="1"/>
  <c r="R17" i="10" l="1"/>
  <c r="R30" i="10" s="1"/>
  <c r="M17" i="10"/>
  <c r="M30" i="10" s="1"/>
  <c r="J17" i="10"/>
  <c r="J30" i="10" s="1"/>
  <c r="H17" i="10"/>
  <c r="H30" i="10" s="1"/>
  <c r="F17" i="10"/>
  <c r="F30" i="10" s="1"/>
  <c r="R13" i="10"/>
  <c r="Q13" i="10"/>
  <c r="P13" i="10"/>
  <c r="O13" i="10"/>
  <c r="M13" i="10"/>
  <c r="L13" i="10"/>
  <c r="K13" i="10"/>
  <c r="J13" i="10"/>
  <c r="I13" i="10"/>
  <c r="H13" i="10"/>
  <c r="G13" i="10"/>
  <c r="F13" i="10"/>
  <c r="T9" i="10"/>
  <c r="T8" i="10"/>
  <c r="T7" i="10"/>
  <c r="E7" i="10"/>
  <c r="T13" i="10" l="1"/>
  <c r="T17" i="10"/>
  <c r="T30" i="10" s="1"/>
  <c r="R31" i="10" l="1"/>
</calcChain>
</file>

<file path=xl/comments1.xml><?xml version="1.0" encoding="utf-8"?>
<comments xmlns="http://schemas.openxmlformats.org/spreadsheetml/2006/main">
  <authors>
    <author>den</author>
    <author>User</author>
  </authors>
  <commentList>
    <comment ref="O17" authorId="0" shapeId="0">
      <text>
        <r>
          <rPr>
            <b/>
            <sz val="9"/>
            <color indexed="81"/>
            <rFont val="Tahoma"/>
            <charset val="1"/>
          </rPr>
          <t>den:</t>
        </r>
        <r>
          <rPr>
            <sz val="9"/>
            <color indexed="81"/>
            <rFont val="Tahoma"/>
            <charset val="1"/>
          </rPr>
          <t xml:space="preserve">
500р-ремонт двери</t>
        </r>
      </text>
    </comment>
    <comment ref="O20" authorId="1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3996-побелка деревьев+известь</t>
        </r>
      </text>
    </comment>
    <comment ref="O21" authorId="1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600-50 лампочек
11653-покос</t>
        </r>
      </text>
    </comment>
    <comment ref="O23" authorId="1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1332-премия разово дк.</t>
        </r>
      </text>
    </comment>
    <comment ref="O24" authorId="1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16800-решетки изготовление и установка под окнами 6шт</t>
        </r>
      </text>
    </comment>
    <comment ref="O25" authorId="1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14166-дезинсекция
1000-пробивка вентканала 3под.
2379,14-тех.обслуживание ОДГО</t>
        </r>
      </text>
    </comment>
    <comment ref="O27" authorId="1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510-лампочки 30 шт
3996р-(опиловка деревьев 3000-з/п + налоги)</t>
        </r>
      </text>
    </comment>
    <comment ref="O28" authorId="1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2156-составление реестра собственников</t>
        </r>
      </text>
    </comment>
  </commentList>
</comments>
</file>

<file path=xl/sharedStrings.xml><?xml version="1.0" encoding="utf-8"?>
<sst xmlns="http://schemas.openxmlformats.org/spreadsheetml/2006/main" count="111" uniqueCount="73">
  <si>
    <t>январь</t>
  </si>
  <si>
    <t>март</t>
  </si>
  <si>
    <t>май</t>
  </si>
  <si>
    <t>июнь</t>
  </si>
  <si>
    <t>июль</t>
  </si>
  <si>
    <t>Содержание</t>
  </si>
  <si>
    <t>итого</t>
  </si>
  <si>
    <t>ремонт</t>
  </si>
  <si>
    <t>апрель</t>
  </si>
  <si>
    <t>ИТОГО</t>
  </si>
  <si>
    <t>февраль</t>
  </si>
  <si>
    <t>август</t>
  </si>
  <si>
    <t>сентябрь</t>
  </si>
  <si>
    <t>октябрь</t>
  </si>
  <si>
    <t>ноябрь</t>
  </si>
  <si>
    <t>декабрь</t>
  </si>
  <si>
    <t>дезинсекция</t>
  </si>
  <si>
    <t>долг</t>
  </si>
  <si>
    <t>лампочки 30шт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</si>
  <si>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</si>
  <si>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</si>
  <si>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</si>
  <si>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</si>
  <si>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</si>
  <si>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</si>
  <si>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</si>
  <si>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</si>
  <si>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</si>
  <si>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</si>
  <si>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</si>
  <si>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</si>
  <si>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</si>
  <si>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</si>
  <si>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</si>
  <si>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</si>
  <si>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</si>
  <si>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</si>
  <si>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</si>
  <si>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</si>
  <si>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</si>
  <si>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</si>
  <si>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</si>
  <si>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</si>
  <si>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</si>
  <si>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</si>
  <si>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</si>
  <si>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</si>
  <si>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</si>
  <si>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</si>
  <si>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</si>
  <si>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</si>
  <si>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</si>
  <si>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покос</t>
  </si>
  <si>
    <t>тех.обслуживание ОДГО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</si>
  <si>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</si>
  <si>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</si>
  <si>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</si>
  <si>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</si>
  <si>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2 полугодие</t>
  </si>
  <si>
    <t>Непредвиденные затраты</t>
  </si>
  <si>
    <t>услуги сторонних организаций, разовые работы</t>
  </si>
  <si>
    <t>Информация о доходах и расходах по дому __Кочубея 7__на 2018год.</t>
  </si>
  <si>
    <t>ремонт двери</t>
  </si>
  <si>
    <t>эл-во</t>
  </si>
  <si>
    <t>х/в</t>
  </si>
  <si>
    <t>побелка деревьев+известь</t>
  </si>
  <si>
    <t>50 лампочек</t>
  </si>
  <si>
    <t>премия разово</t>
  </si>
  <si>
    <t>решетки изготовление и установка под окнами 6шт</t>
  </si>
  <si>
    <t>пробивка вентканала 3под.</t>
  </si>
  <si>
    <t>опиловка деревьев 3000-з/п + налоги</t>
  </si>
  <si>
    <t>эл-во доначисление за январь 2017г.</t>
  </si>
  <si>
    <t>составление реестра собственников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</si>
</sst>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&quot;р.&quot;_-;\-* #,##0&quot;р.&quot;_-;_-* &quot;-&quot;&quot;р.&quot;_-;_-@_-"/>
    <numFmt numFmtId="165" formatCode="#,##0.00_р_."/>
    <numFmt numFmtId="171" formatCode="#,##0&quot;р.&quot;"/>
  </numFmts>
  <fonts count="3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11"/>
      <color indexed="8"/>
      <name val="Calibri"/>
      <family val="2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7"/>
      <name val="Arial Cyr"/>
      <charset val="204"/>
    </font>
    <font>
      <b/>
      <sz val="7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15" applyNumberFormat="0" applyAlignment="0" applyProtection="0"/>
    <xf numFmtId="0" fontId="12" fillId="27" borderId="16" applyNumberFormat="0" applyAlignment="0" applyProtection="0"/>
    <xf numFmtId="0" fontId="13" fillId="27" borderId="15" applyNumberFormat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20" applyNumberFormat="0" applyFill="0" applyAlignment="0" applyProtection="0"/>
    <xf numFmtId="0" fontId="18" fillId="28" borderId="21" applyNumberFormat="0" applyAlignment="0" applyProtection="0"/>
    <xf numFmtId="0" fontId="19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21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31" borderId="22" applyNumberFormat="0" applyFont="0" applyAlignment="0" applyProtection="0"/>
    <xf numFmtId="0" fontId="23" fillId="0" borderId="23" applyNumberFormat="0" applyFill="0" applyAlignment="0" applyProtection="0"/>
    <xf numFmtId="0" fontId="24" fillId="0" borderId="0" applyNumberFormat="0" applyFill="0" applyBorder="0" applyAlignment="0" applyProtection="0"/>
    <xf numFmtId="0" fontId="25" fillId="32" borderId="0" applyNumberFormat="0" applyBorder="0" applyAlignment="0" applyProtection="0"/>
  </cellStyleXfs>
  <cellXfs count="113">
    <xf numFmtId="0" fontId="0" fillId="0" borderId="0" xfId="0"/>
    <xf numFmtId="2" fontId="0" fillId="0" borderId="0" xfId="0" applyNumberFormat="1"/>
    <xf numFmtId="0" fontId="0" fillId="0" borderId="2" xfId="0" applyBorder="1"/>
    <xf numFmtId="4" fontId="0" fillId="0" borderId="0" xfId="0" applyNumberFormat="1"/>
    <xf numFmtId="2" fontId="7" fillId="38" borderId="13" xfId="0" applyNumberFormat="1" applyFont="1" applyFill="1" applyBorder="1" applyAlignment="1"/>
    <xf numFmtId="2" fontId="7" fillId="0" borderId="6" xfId="0" applyNumberFormat="1" applyFont="1" applyBorder="1" applyAlignment="1">
      <alignment horizontal="center" vertical="top" wrapText="1"/>
    </xf>
    <xf numFmtId="4" fontId="4" fillId="38" borderId="2" xfId="0" applyNumberFormat="1" applyFont="1" applyFill="1" applyBorder="1" applyAlignment="1">
      <alignment horizontal="center"/>
    </xf>
    <xf numFmtId="2" fontId="2" fillId="39" borderId="6" xfId="0" applyNumberFormat="1" applyFont="1" applyFill="1" applyBorder="1" applyAlignment="1">
      <alignment horizontal="center" vertical="top" wrapText="1"/>
    </xf>
    <xf numFmtId="2" fontId="2" fillId="34" borderId="12" xfId="0" applyNumberFormat="1" applyFont="1" applyFill="1" applyBorder="1" applyAlignment="1">
      <alignment horizontal="center" vertical="top" wrapText="1"/>
    </xf>
    <xf numFmtId="17" fontId="4" fillId="9" borderId="2" xfId="0" applyNumberFormat="1" applyFont="1" applyFill="1" applyBorder="1" applyAlignment="1">
      <alignment horizontal="left"/>
    </xf>
    <xf numFmtId="165" fontId="2" fillId="34" borderId="2" xfId="0" applyNumberFormat="1" applyFont="1" applyFill="1" applyBorder="1"/>
    <xf numFmtId="165" fontId="2" fillId="34" borderId="6" xfId="0" applyNumberFormat="1" applyFont="1" applyFill="1" applyBorder="1"/>
    <xf numFmtId="4" fontId="2" fillId="34" borderId="2" xfId="0" applyNumberFormat="1" applyFont="1" applyFill="1" applyBorder="1"/>
    <xf numFmtId="17" fontId="4" fillId="40" borderId="2" xfId="0" applyNumberFormat="1" applyFont="1" applyFill="1" applyBorder="1" applyAlignment="1">
      <alignment horizontal="left" wrapText="1"/>
    </xf>
    <xf numFmtId="0" fontId="4" fillId="35" borderId="2" xfId="0" applyFont="1" applyFill="1" applyBorder="1"/>
    <xf numFmtId="165" fontId="2" fillId="41" borderId="2" xfId="0" applyNumberFormat="1" applyFont="1" applyFill="1" applyBorder="1"/>
    <xf numFmtId="165" fontId="2" fillId="0" borderId="0" xfId="0" applyNumberFormat="1" applyFont="1" applyFill="1" applyBorder="1"/>
    <xf numFmtId="4" fontId="7" fillId="0" borderId="0" xfId="0" applyNumberFormat="1" applyFont="1" applyFill="1" applyBorder="1"/>
    <xf numFmtId="0" fontId="4" fillId="0" borderId="0" xfId="0" applyFont="1" applyFill="1" applyBorder="1"/>
    <xf numFmtId="165" fontId="27" fillId="35" borderId="2" xfId="0" applyNumberFormat="1" applyFont="1" applyFill="1" applyBorder="1"/>
    <xf numFmtId="4" fontId="28" fillId="35" borderId="2" xfId="0" applyNumberFormat="1" applyFont="1" applyFill="1" applyBorder="1"/>
    <xf numFmtId="171" fontId="2" fillId="0" borderId="0" xfId="0" applyNumberFormat="1" applyFont="1" applyFill="1" applyBorder="1"/>
    <xf numFmtId="165" fontId="27" fillId="0" borderId="0" xfId="0" applyNumberFormat="1" applyFont="1" applyFill="1" applyBorder="1"/>
    <xf numFmtId="0" fontId="1" fillId="38" borderId="13" xfId="0" applyFont="1" applyFill="1" applyBorder="1" applyAlignment="1"/>
    <xf numFmtId="0" fontId="1" fillId="38" borderId="13" xfId="0" applyFont="1" applyFill="1" applyBorder="1" applyAlignment="1">
      <alignment wrapText="1"/>
    </xf>
    <xf numFmtId="2" fontId="2" fillId="0" borderId="6" xfId="0" applyNumberFormat="1" applyFont="1" applyBorder="1" applyAlignment="1">
      <alignment vertical="top" textRotation="90" wrapText="1"/>
    </xf>
    <xf numFmtId="2" fontId="2" fillId="0" borderId="6" xfId="0" applyNumberFormat="1" applyFont="1" applyBorder="1" applyAlignment="1">
      <alignment horizontal="center" vertical="top"/>
    </xf>
    <xf numFmtId="2" fontId="2" fillId="38" borderId="6" xfId="0" applyNumberFormat="1" applyFont="1" applyFill="1" applyBorder="1" applyAlignment="1">
      <alignment horizontal="right" vertical="top" wrapText="1"/>
    </xf>
    <xf numFmtId="2" fontId="7" fillId="38" borderId="2" xfId="0" applyNumberFormat="1" applyFont="1" applyFill="1" applyBorder="1" applyAlignment="1">
      <alignment vertical="top" wrapText="1"/>
    </xf>
    <xf numFmtId="2" fontId="7" fillId="38" borderId="6" xfId="0" applyNumberFormat="1" applyFont="1" applyFill="1" applyBorder="1" applyAlignment="1">
      <alignment horizontal="center" vertical="top" wrapText="1"/>
    </xf>
    <xf numFmtId="0" fontId="1" fillId="38" borderId="2" xfId="0" applyFont="1" applyFill="1" applyBorder="1" applyAlignment="1">
      <alignment horizontal="center" wrapText="1"/>
    </xf>
    <xf numFmtId="0" fontId="2" fillId="33" borderId="5" xfId="0" applyFont="1" applyFill="1" applyBorder="1" applyAlignment="1">
      <alignment horizontal="center" wrapText="1"/>
    </xf>
    <xf numFmtId="4" fontId="2" fillId="41" borderId="2" xfId="0" applyNumberFormat="1" applyFont="1" applyFill="1" applyBorder="1"/>
    <xf numFmtId="165" fontId="27" fillId="33" borderId="2" xfId="0" applyNumberFormat="1" applyFont="1" applyFill="1" applyBorder="1"/>
    <xf numFmtId="165" fontId="2" fillId="41" borderId="2" xfId="0" applyNumberFormat="1" applyFont="1" applyFill="1" applyBorder="1" applyAlignment="1"/>
    <xf numFmtId="165" fontId="27" fillId="39" borderId="2" xfId="0" applyNumberFormat="1" applyFont="1" applyFill="1" applyBorder="1"/>
    <xf numFmtId="165" fontId="8" fillId="0" borderId="0" xfId="0" applyNumberFormat="1" applyFont="1" applyFill="1" applyBorder="1"/>
    <xf numFmtId="164" fontId="0" fillId="0" borderId="0" xfId="0" applyNumberFormat="1"/>
    <xf numFmtId="0" fontId="6" fillId="38" borderId="2" xfId="0" applyNumberFormat="1" applyFont="1" applyFill="1" applyBorder="1" applyAlignment="1">
      <alignment wrapText="1"/>
    </xf>
    <xf numFmtId="4" fontId="27" fillId="38" borderId="2" xfId="0" applyNumberFormat="1" applyFont="1" applyFill="1" applyBorder="1" applyAlignment="1">
      <alignment horizontal="center"/>
    </xf>
    <xf numFmtId="4" fontId="27" fillId="38" borderId="2" xfId="0" applyNumberFormat="1" applyFont="1" applyFill="1" applyBorder="1"/>
    <xf numFmtId="165" fontId="27" fillId="34" borderId="2" xfId="0" applyNumberFormat="1" applyFont="1" applyFill="1" applyBorder="1"/>
    <xf numFmtId="0" fontId="0" fillId="0" borderId="5" xfId="0" applyBorder="1" applyAlignment="1">
      <alignment horizontal="center"/>
    </xf>
    <xf numFmtId="2" fontId="2" fillId="0" borderId="1" xfId="0" applyNumberFormat="1" applyFont="1" applyBorder="1" applyAlignment="1">
      <alignment horizontal="left" vertical="top" textRotation="90" wrapText="1"/>
    </xf>
    <xf numFmtId="2" fontId="2" fillId="34" borderId="8" xfId="0" applyNumberFormat="1" applyFont="1" applyFill="1" applyBorder="1" applyAlignment="1">
      <alignment horizontal="center" vertical="top" wrapText="1"/>
    </xf>
    <xf numFmtId="2" fontId="2" fillId="34" borderId="5" xfId="0" applyNumberFormat="1" applyFont="1" applyFill="1" applyBorder="1" applyAlignment="1">
      <alignment horizontal="center" vertical="top" wrapText="1"/>
    </xf>
    <xf numFmtId="2" fontId="1" fillId="34" borderId="7" xfId="0" applyNumberFormat="1" applyFont="1" applyFill="1" applyBorder="1" applyAlignment="1">
      <alignment horizontal="center" vertical="top" wrapText="1"/>
    </xf>
    <xf numFmtId="0" fontId="6" fillId="38" borderId="7" xfId="0" applyNumberFormat="1" applyFont="1" applyFill="1" applyBorder="1" applyAlignment="1">
      <alignment wrapText="1"/>
    </xf>
    <xf numFmtId="2" fontId="2" fillId="38" borderId="2" xfId="0" applyNumberFormat="1" applyFont="1" applyFill="1" applyBorder="1" applyAlignment="1">
      <alignment horizontal="right" vertical="top" wrapText="1"/>
    </xf>
    <xf numFmtId="0" fontId="0" fillId="34" borderId="0" xfId="0" applyFill="1"/>
    <xf numFmtId="165" fontId="2" fillId="34" borderId="0" xfId="0" applyNumberFormat="1" applyFont="1" applyFill="1" applyBorder="1"/>
    <xf numFmtId="165" fontId="27" fillId="34" borderId="0" xfId="0" applyNumberFormat="1" applyFont="1" applyFill="1" applyBorder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2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left" wrapText="1"/>
    </xf>
    <xf numFmtId="2" fontId="7" fillId="0" borderId="4" xfId="0" applyNumberFormat="1" applyFont="1" applyBorder="1" applyAlignment="1">
      <alignment horizontal="left" wrapText="1"/>
    </xf>
    <xf numFmtId="2" fontId="7" fillId="0" borderId="9" xfId="0" applyNumberFormat="1" applyFont="1" applyBorder="1" applyAlignment="1">
      <alignment horizontal="left" wrapText="1"/>
    </xf>
    <xf numFmtId="2" fontId="7" fillId="0" borderId="14" xfId="0" applyNumberFormat="1" applyFont="1" applyBorder="1" applyAlignment="1">
      <alignment horizontal="left" wrapText="1"/>
    </xf>
    <xf numFmtId="2" fontId="7" fillId="0" borderId="1" xfId="0" applyNumberFormat="1" applyFont="1" applyBorder="1" applyAlignment="1">
      <alignment horizontal="left" textRotation="90" wrapText="1"/>
    </xf>
    <xf numFmtId="2" fontId="7" fillId="0" borderId="3" xfId="0" applyNumberFormat="1" applyFont="1" applyBorder="1" applyAlignment="1">
      <alignment horizontal="left" textRotation="90" wrapText="1"/>
    </xf>
    <xf numFmtId="2" fontId="7" fillId="0" borderId="6" xfId="0" applyNumberFormat="1" applyFont="1" applyBorder="1" applyAlignment="1">
      <alignment horizontal="left" textRotation="90" wrapText="1"/>
    </xf>
    <xf numFmtId="2" fontId="8" fillId="0" borderId="1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8" fillId="0" borderId="6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left" vertical="top" textRotation="90" wrapText="1"/>
    </xf>
    <xf numFmtId="2" fontId="2" fillId="0" borderId="6" xfId="0" applyNumberFormat="1" applyFont="1" applyBorder="1" applyAlignment="1">
      <alignment horizontal="left" vertical="top" textRotation="90" wrapText="1"/>
    </xf>
    <xf numFmtId="2" fontId="4" fillId="0" borderId="1" xfId="0" applyNumberFormat="1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wrapText="1"/>
    </xf>
    <xf numFmtId="2" fontId="2" fillId="0" borderId="7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2" fontId="7" fillId="0" borderId="7" xfId="0" applyNumberFormat="1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textRotation="90" wrapText="1"/>
    </xf>
    <xf numFmtId="2" fontId="2" fillId="0" borderId="3" xfId="0" applyNumberFormat="1" applyFont="1" applyBorder="1" applyAlignment="1">
      <alignment horizontal="center" textRotation="90" wrapText="1"/>
    </xf>
    <xf numFmtId="2" fontId="2" fillId="0" borderId="6" xfId="0" applyNumberFormat="1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2" fontId="4" fillId="0" borderId="7" xfId="0" applyNumberFormat="1" applyFont="1" applyBorder="1" applyAlignment="1">
      <alignment horizontal="center" vertical="top"/>
    </xf>
    <xf numFmtId="2" fontId="4" fillId="0" borderId="8" xfId="0" applyNumberFormat="1" applyFont="1" applyBorder="1" applyAlignment="1">
      <alignment horizontal="center" vertical="top"/>
    </xf>
    <xf numFmtId="2" fontId="4" fillId="0" borderId="5" xfId="0" applyNumberFormat="1" applyFont="1" applyBorder="1" applyAlignment="1">
      <alignment horizontal="center" vertical="top"/>
    </xf>
    <xf numFmtId="165" fontId="2" fillId="37" borderId="7" xfId="0" applyNumberFormat="1" applyFont="1" applyFill="1" applyBorder="1" applyAlignment="1">
      <alignment horizontal="center"/>
    </xf>
    <xf numFmtId="165" fontId="2" fillId="37" borderId="5" xfId="0" applyNumberFormat="1" applyFont="1" applyFill="1" applyBorder="1" applyAlignment="1">
      <alignment horizontal="center"/>
    </xf>
    <xf numFmtId="0" fontId="1" fillId="39" borderId="7" xfId="0" applyFont="1" applyFill="1" applyBorder="1" applyAlignment="1">
      <alignment horizontal="center" wrapText="1"/>
    </xf>
    <xf numFmtId="0" fontId="1" fillId="39" borderId="8" xfId="0" applyFont="1" applyFill="1" applyBorder="1" applyAlignment="1">
      <alignment horizontal="center" wrapText="1"/>
    </xf>
    <xf numFmtId="0" fontId="1" fillId="39" borderId="5" xfId="0" applyFont="1" applyFill="1" applyBorder="1" applyAlignment="1">
      <alignment horizontal="center" wrapText="1"/>
    </xf>
    <xf numFmtId="0" fontId="3" fillId="38" borderId="8" xfId="0" applyFont="1" applyFill="1" applyBorder="1" applyAlignment="1">
      <alignment horizontal="center" wrapText="1"/>
    </xf>
    <xf numFmtId="0" fontId="3" fillId="38" borderId="5" xfId="0" applyFont="1" applyFill="1" applyBorder="1" applyAlignment="1">
      <alignment horizontal="center" wrapText="1"/>
    </xf>
    <xf numFmtId="2" fontId="1" fillId="34" borderId="7" xfId="0" applyNumberFormat="1" applyFont="1" applyFill="1" applyBorder="1" applyAlignment="1">
      <alignment horizontal="center" vertical="top" wrapText="1"/>
    </xf>
    <xf numFmtId="2" fontId="1" fillId="34" borderId="8" xfId="0" applyNumberFormat="1" applyFont="1" applyFill="1" applyBorder="1" applyAlignment="1">
      <alignment horizontal="center" vertical="top" wrapText="1"/>
    </xf>
    <xf numFmtId="2" fontId="1" fillId="34" borderId="5" xfId="0" applyNumberFormat="1" applyFont="1" applyFill="1" applyBorder="1" applyAlignment="1">
      <alignment horizontal="center" vertical="top" wrapText="1"/>
    </xf>
    <xf numFmtId="0" fontId="2" fillId="36" borderId="2" xfId="0" applyFont="1" applyFill="1" applyBorder="1" applyAlignment="1">
      <alignment horizontal="center" wrapText="1"/>
    </xf>
    <xf numFmtId="0" fontId="0" fillId="37" borderId="5" xfId="0" applyFill="1" applyBorder="1"/>
    <xf numFmtId="165" fontId="27" fillId="35" borderId="7" xfId="0" applyNumberFormat="1" applyFont="1" applyFill="1" applyBorder="1" applyAlignment="1">
      <alignment horizontal="center"/>
    </xf>
    <xf numFmtId="165" fontId="27" fillId="35" borderId="5" xfId="0" applyNumberFormat="1" applyFont="1" applyFill="1" applyBorder="1" applyAlignment="1">
      <alignment horizontal="center"/>
    </xf>
    <xf numFmtId="165" fontId="8" fillId="0" borderId="11" xfId="0" applyNumberFormat="1" applyFont="1" applyFill="1" applyBorder="1" applyAlignment="1">
      <alignment horizontal="center"/>
    </xf>
    <xf numFmtId="0" fontId="2" fillId="38" borderId="8" xfId="0" applyFont="1" applyFill="1" applyBorder="1" applyAlignment="1">
      <alignment horizontal="center" wrapText="1"/>
    </xf>
    <xf numFmtId="0" fontId="2" fillId="38" borderId="5" xfId="0" applyFont="1" applyFill="1" applyBorder="1" applyAlignment="1">
      <alignment horizontal="center"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 2" xfId="38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U46"/>
  <sheetViews>
    <sheetView tabSelected="1" topLeftCell="A27" zoomScaleNormal="100" workbookViewId="0">
      <selection activeCell="F14" sqref="F14:T14"/>
    </sheetView>
  </sheetViews>
  <sheetFormatPr defaultRowHeight="12.75" x14ac:dyDescent="0.2"/>
  <cols>
    <col min="1" max="1" width="4.7109375" customWidth="1"/>
    <col min="2" max="2" width="5.28515625" customWidth="1"/>
    <col min="3" max="3" width="4.5703125" customWidth="1"/>
    <col min="4" max="4" width="9.5703125" customWidth="1"/>
    <col min="5" max="5" width="8" customWidth="1"/>
    <col min="10" max="10" width="9.140625" customWidth="1"/>
    <col min="11" max="12" width="9.140625" hidden="1" customWidth="1"/>
    <col min="15" max="15" width="9.28515625" customWidth="1"/>
    <col min="16" max="16" width="8.42578125" customWidth="1"/>
    <col min="17" max="17" width="8.85546875" customWidth="1"/>
    <col min="18" max="18" width="9" customWidth="1"/>
    <col min="19" max="19" width="8.42578125" hidden="1" customWidth="1"/>
  </cols>
  <sheetData>
    <row r="1" spans="1:21" ht="15.75" x14ac:dyDescent="0.25">
      <c r="A1" s="58" t="s">
        <v>61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1" x14ac:dyDescent="0.2">
      <c r="A3" s="59"/>
      <c r="B3" s="57"/>
      <c r="C3" s="57"/>
      <c r="D3" s="57"/>
      <c r="E3" s="83"/>
      <c r="F3" s="81" t="s">
        <v>19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4"/>
      <c r="S3" s="42"/>
      <c r="T3" s="2"/>
    </row>
    <row r="4" spans="1:21" ht="12.75" customHeight="1" x14ac:dyDescent="0.2">
      <c r="A4" s="23"/>
      <c r="B4" s="84" t="s">
        <v>20</v>
      </c>
      <c r="C4" s="85"/>
      <c r="D4" s="85"/>
      <c r="E4" s="86"/>
      <c r="F4" s="60" t="s">
        <v>5</v>
      </c>
      <c r="G4" s="61"/>
      <c r="H4" s="61"/>
      <c r="I4" s="61"/>
      <c r="J4" s="61"/>
      <c r="K4" s="61"/>
      <c r="L4" s="61"/>
      <c r="M4" s="61"/>
      <c r="N4" s="61"/>
      <c r="O4" s="61"/>
      <c r="P4" s="62" t="s">
        <v>21</v>
      </c>
      <c r="Q4" s="63"/>
      <c r="R4" s="66" t="s">
        <v>22</v>
      </c>
      <c r="S4" s="87" t="s">
        <v>59</v>
      </c>
      <c r="T4" s="69" t="s">
        <v>9</v>
      </c>
    </row>
    <row r="5" spans="1:21" x14ac:dyDescent="0.2">
      <c r="A5" s="24"/>
      <c r="B5" s="55" t="s">
        <v>23</v>
      </c>
      <c r="C5" s="55" t="s">
        <v>7</v>
      </c>
      <c r="D5" s="55" t="s">
        <v>55</v>
      </c>
      <c r="E5" s="74" t="s">
        <v>6</v>
      </c>
      <c r="F5" s="72" t="s">
        <v>24</v>
      </c>
      <c r="G5" s="72" t="s">
        <v>25</v>
      </c>
      <c r="H5" s="72" t="s">
        <v>26</v>
      </c>
      <c r="I5" s="72" t="s">
        <v>27</v>
      </c>
      <c r="J5" s="72" t="s">
        <v>28</v>
      </c>
      <c r="K5" s="72" t="s">
        <v>29</v>
      </c>
      <c r="L5" s="72" t="s">
        <v>30</v>
      </c>
      <c r="M5" s="72" t="s">
        <v>31</v>
      </c>
      <c r="N5" s="76" t="s">
        <v>32</v>
      </c>
      <c r="O5" s="78"/>
      <c r="P5" s="64"/>
      <c r="Q5" s="65"/>
      <c r="R5" s="67"/>
      <c r="S5" s="88"/>
      <c r="T5" s="70"/>
    </row>
    <row r="6" spans="1:21" ht="129.75" x14ac:dyDescent="0.2">
      <c r="A6" s="4"/>
      <c r="B6" s="56"/>
      <c r="C6" s="56"/>
      <c r="D6" s="56"/>
      <c r="E6" s="75"/>
      <c r="F6" s="73"/>
      <c r="G6" s="73"/>
      <c r="H6" s="73"/>
      <c r="I6" s="73"/>
      <c r="J6" s="73"/>
      <c r="K6" s="73"/>
      <c r="L6" s="73"/>
      <c r="M6" s="73"/>
      <c r="N6" s="25" t="s">
        <v>56</v>
      </c>
      <c r="O6" s="25" t="s">
        <v>60</v>
      </c>
      <c r="P6" s="43" t="s">
        <v>33</v>
      </c>
      <c r="Q6" s="43" t="s">
        <v>34</v>
      </c>
      <c r="R6" s="68"/>
      <c r="S6" s="89"/>
      <c r="T6" s="71"/>
    </row>
    <row r="7" spans="1:21" x14ac:dyDescent="0.2">
      <c r="A7" s="38">
        <v>2016</v>
      </c>
      <c r="B7" s="26">
        <v>8.8000000000000007</v>
      </c>
      <c r="C7" s="26">
        <v>3</v>
      </c>
      <c r="D7" s="26">
        <v>1.5</v>
      </c>
      <c r="E7" s="6">
        <f>SUM(B7:D7)</f>
        <v>13.3</v>
      </c>
      <c r="F7" s="27">
        <v>0.97</v>
      </c>
      <c r="G7" s="27">
        <v>1.64</v>
      </c>
      <c r="H7" s="27">
        <v>1.6</v>
      </c>
      <c r="I7" s="27">
        <v>0.22</v>
      </c>
      <c r="J7" s="27">
        <v>0.8</v>
      </c>
      <c r="K7" s="27">
        <v>0</v>
      </c>
      <c r="L7" s="27">
        <v>0</v>
      </c>
      <c r="M7" s="27">
        <v>1.57</v>
      </c>
      <c r="N7" s="27">
        <v>0</v>
      </c>
      <c r="O7" s="27">
        <v>2</v>
      </c>
      <c r="P7" s="28">
        <v>1.5</v>
      </c>
      <c r="Q7" s="28">
        <v>1.5</v>
      </c>
      <c r="R7" s="29">
        <v>1.5</v>
      </c>
      <c r="S7" s="29">
        <v>0</v>
      </c>
      <c r="T7" s="5">
        <f>SUM(F7:S7)</f>
        <v>13.3</v>
      </c>
    </row>
    <row r="8" spans="1:21" x14ac:dyDescent="0.2">
      <c r="A8" s="38">
        <v>2017</v>
      </c>
      <c r="B8" s="93" t="s">
        <v>57</v>
      </c>
      <c r="C8" s="94"/>
      <c r="D8" s="95"/>
      <c r="E8" s="6">
        <v>14.64</v>
      </c>
      <c r="F8" s="27">
        <v>0.97</v>
      </c>
      <c r="G8" s="27">
        <v>1.64</v>
      </c>
      <c r="H8" s="27">
        <v>1.6</v>
      </c>
      <c r="I8" s="27">
        <v>0.22</v>
      </c>
      <c r="J8" s="27">
        <v>0.8</v>
      </c>
      <c r="K8" s="27">
        <v>0</v>
      </c>
      <c r="L8" s="27">
        <v>0</v>
      </c>
      <c r="M8" s="27">
        <v>1.57</v>
      </c>
      <c r="N8" s="27">
        <v>1.34</v>
      </c>
      <c r="O8" s="27">
        <v>2</v>
      </c>
      <c r="P8" s="28">
        <v>1.5</v>
      </c>
      <c r="Q8" s="28">
        <v>1.5</v>
      </c>
      <c r="R8" s="29">
        <v>1.5</v>
      </c>
      <c r="S8" s="29">
        <v>0</v>
      </c>
      <c r="T8" s="5">
        <f>SUM(F8:S8)</f>
        <v>14.64</v>
      </c>
    </row>
    <row r="9" spans="1:21" x14ac:dyDescent="0.2">
      <c r="A9" s="38">
        <v>2017</v>
      </c>
      <c r="B9" s="93" t="s">
        <v>58</v>
      </c>
      <c r="C9" s="94"/>
      <c r="D9" s="95"/>
      <c r="E9" s="6">
        <v>15.49</v>
      </c>
      <c r="F9" s="27">
        <v>0.97</v>
      </c>
      <c r="G9" s="27">
        <v>1.64</v>
      </c>
      <c r="H9" s="27">
        <v>1.6</v>
      </c>
      <c r="I9" s="27">
        <v>0.22</v>
      </c>
      <c r="J9" s="27">
        <v>0.8</v>
      </c>
      <c r="K9" s="27">
        <v>0</v>
      </c>
      <c r="L9" s="27">
        <v>0</v>
      </c>
      <c r="M9" s="27">
        <v>1.57</v>
      </c>
      <c r="N9" s="27">
        <v>2.19</v>
      </c>
      <c r="O9" s="27">
        <v>2</v>
      </c>
      <c r="P9" s="28">
        <v>1.5</v>
      </c>
      <c r="Q9" s="28">
        <v>1.5</v>
      </c>
      <c r="R9" s="29">
        <v>1.5</v>
      </c>
      <c r="S9" s="29">
        <v>0</v>
      </c>
      <c r="T9" s="5">
        <f>SUM(F9:S9)</f>
        <v>15.49</v>
      </c>
      <c r="U9" s="3"/>
    </row>
    <row r="10" spans="1:21" x14ac:dyDescent="0.2">
      <c r="A10" s="47">
        <v>2018</v>
      </c>
      <c r="B10" s="94" t="s">
        <v>57</v>
      </c>
      <c r="C10" s="94"/>
      <c r="D10" s="95"/>
      <c r="E10" s="6">
        <v>18.440000000000001</v>
      </c>
      <c r="F10" s="48">
        <v>0.97</v>
      </c>
      <c r="G10" s="48">
        <v>2.34</v>
      </c>
      <c r="H10" s="48">
        <v>1.6</v>
      </c>
      <c r="I10" s="48">
        <v>0.22</v>
      </c>
      <c r="J10" s="48">
        <v>0.8</v>
      </c>
      <c r="K10" s="48">
        <v>0</v>
      </c>
      <c r="L10" s="48">
        <v>0</v>
      </c>
      <c r="M10" s="48">
        <v>1.57</v>
      </c>
      <c r="N10" s="48">
        <v>4.4400000000000004</v>
      </c>
      <c r="O10" s="48">
        <v>2</v>
      </c>
      <c r="P10" s="28">
        <v>1.5</v>
      </c>
      <c r="Q10" s="28">
        <v>1.5</v>
      </c>
      <c r="R10" s="29">
        <v>1.5</v>
      </c>
      <c r="S10" s="29">
        <v>0</v>
      </c>
      <c r="T10" s="5">
        <f>F10+G10+H10+I10+J10+M10+N10+O10+P10+Q10+R10+S10</f>
        <v>18.440000000000001</v>
      </c>
      <c r="U10" s="3"/>
    </row>
    <row r="11" spans="1:21" x14ac:dyDescent="0.2">
      <c r="A11" s="47">
        <v>2018</v>
      </c>
      <c r="B11" s="94" t="s">
        <v>58</v>
      </c>
      <c r="C11" s="94"/>
      <c r="D11" s="95"/>
      <c r="E11" s="6">
        <v>19.239999999999998</v>
      </c>
      <c r="F11" s="48">
        <v>0.97</v>
      </c>
      <c r="G11" s="48">
        <v>2.34</v>
      </c>
      <c r="H11" s="48">
        <v>1.6</v>
      </c>
      <c r="I11" s="48">
        <v>0.22</v>
      </c>
      <c r="J11" s="48">
        <v>0.8</v>
      </c>
      <c r="K11" s="48">
        <v>0</v>
      </c>
      <c r="L11" s="48">
        <v>0</v>
      </c>
      <c r="M11" s="48">
        <v>1.57</v>
      </c>
      <c r="N11" s="48">
        <v>5.24</v>
      </c>
      <c r="O11" s="48">
        <v>2</v>
      </c>
      <c r="P11" s="28">
        <v>1.5</v>
      </c>
      <c r="Q11" s="28">
        <v>1.5</v>
      </c>
      <c r="R11" s="29">
        <v>1.5</v>
      </c>
      <c r="S11" s="29"/>
      <c r="T11" s="5">
        <f>SUM(F11:S11)</f>
        <v>19.240000000000002</v>
      </c>
      <c r="U11" s="3"/>
    </row>
    <row r="12" spans="1:21" ht="22.5" x14ac:dyDescent="0.2">
      <c r="A12" s="90" t="s">
        <v>35</v>
      </c>
      <c r="B12" s="91"/>
      <c r="C12" s="91"/>
      <c r="D12" s="92"/>
      <c r="E12" s="39">
        <v>6962.35</v>
      </c>
      <c r="F12" s="76" t="s">
        <v>36</v>
      </c>
      <c r="G12" s="77"/>
      <c r="H12" s="77"/>
      <c r="I12" s="77"/>
      <c r="J12" s="77"/>
      <c r="K12" s="77"/>
      <c r="L12" s="77"/>
      <c r="M12" s="77"/>
      <c r="N12" s="77"/>
      <c r="O12" s="78"/>
      <c r="P12" s="79" t="s">
        <v>37</v>
      </c>
      <c r="Q12" s="80"/>
      <c r="R12" s="5" t="s">
        <v>38</v>
      </c>
      <c r="S12" s="5"/>
      <c r="T12" s="5"/>
    </row>
    <row r="13" spans="1:21" x14ac:dyDescent="0.2">
      <c r="A13" s="98" t="s">
        <v>39</v>
      </c>
      <c r="B13" s="99"/>
      <c r="C13" s="99"/>
      <c r="D13" s="99"/>
      <c r="E13" s="100"/>
      <c r="F13" s="7">
        <f>E12*F7</f>
        <v>6753.4795000000004</v>
      </c>
      <c r="G13" s="7">
        <f>E12*G7</f>
        <v>11418.254000000001</v>
      </c>
      <c r="H13" s="7">
        <f>E12*H8</f>
        <v>11139.760000000002</v>
      </c>
      <c r="I13" s="7">
        <f>E12*I7</f>
        <v>1531.7170000000001</v>
      </c>
      <c r="J13" s="7">
        <f>E12*J7</f>
        <v>5569.880000000001</v>
      </c>
      <c r="K13" s="7">
        <f>SUM(K7*2002.5)</f>
        <v>0</v>
      </c>
      <c r="L13" s="7">
        <f>SUM(L7*2002.5)</f>
        <v>0</v>
      </c>
      <c r="M13" s="7">
        <f>E12*M7</f>
        <v>10930.889500000001</v>
      </c>
      <c r="N13" s="7">
        <f>E12*N11</f>
        <v>36482.714</v>
      </c>
      <c r="O13" s="7">
        <f>E12*O7</f>
        <v>13924.7</v>
      </c>
      <c r="P13" s="7">
        <f>E12*P8</f>
        <v>10443.525000000001</v>
      </c>
      <c r="Q13" s="7">
        <f>E12*Q8</f>
        <v>10443.525000000001</v>
      </c>
      <c r="R13" s="7">
        <f>E12*R7</f>
        <v>10443.525000000001</v>
      </c>
      <c r="S13" s="7">
        <v>0</v>
      </c>
      <c r="T13" s="7">
        <f>SUM(F13:R13)</f>
        <v>129081.96900000001</v>
      </c>
      <c r="U13" s="1"/>
    </row>
    <row r="14" spans="1:21" ht="16.5" customHeight="1" x14ac:dyDescent="0.2">
      <c r="A14" s="101" t="s">
        <v>40</v>
      </c>
      <c r="B14" s="101"/>
      <c r="C14" s="101"/>
      <c r="D14" s="101"/>
      <c r="E14" s="102"/>
      <c r="F14" s="103" t="s">
        <v>41</v>
      </c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5"/>
    </row>
    <row r="15" spans="1:21" ht="25.5" customHeight="1" x14ac:dyDescent="0.2">
      <c r="A15" s="111" t="s">
        <v>42</v>
      </c>
      <c r="B15" s="111"/>
      <c r="C15" s="111"/>
      <c r="D15" s="112"/>
      <c r="E15" s="40">
        <v>-81999.906000000425</v>
      </c>
      <c r="F15" s="46"/>
      <c r="G15" s="44"/>
      <c r="H15" s="8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5"/>
    </row>
    <row r="16" spans="1:21" x14ac:dyDescent="0.2">
      <c r="A16" s="30"/>
      <c r="B16" s="106" t="s">
        <v>54</v>
      </c>
      <c r="C16" s="106"/>
      <c r="D16" s="31" t="s">
        <v>40</v>
      </c>
      <c r="E16" s="32" t="s">
        <v>17</v>
      </c>
      <c r="F16" s="46"/>
      <c r="G16" s="44"/>
      <c r="H16" s="8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5"/>
    </row>
    <row r="17" spans="1:21" x14ac:dyDescent="0.2">
      <c r="A17" s="9" t="s">
        <v>43</v>
      </c>
      <c r="B17" s="96">
        <v>101950.66</v>
      </c>
      <c r="C17" s="107"/>
      <c r="D17" s="33">
        <f>51523.06+27198.79</f>
        <v>78721.850000000006</v>
      </c>
      <c r="E17" s="34"/>
      <c r="F17" s="10">
        <f>E12*F8</f>
        <v>6753.4795000000004</v>
      </c>
      <c r="G17" s="10">
        <v>11389.6</v>
      </c>
      <c r="H17" s="11">
        <f>E12*H8</f>
        <v>11139.760000000002</v>
      </c>
      <c r="I17" s="10">
        <v>2800</v>
      </c>
      <c r="J17" s="10">
        <f>E12*J8</f>
        <v>5569.880000000001</v>
      </c>
      <c r="K17" s="10">
        <v>0</v>
      </c>
      <c r="L17" s="10">
        <v>0</v>
      </c>
      <c r="M17" s="10">
        <f>E12*M8</f>
        <v>10930.889500000001</v>
      </c>
      <c r="N17" s="10">
        <v>4239.07</v>
      </c>
      <c r="O17" s="10">
        <v>500</v>
      </c>
      <c r="P17" s="35">
        <v>17426</v>
      </c>
      <c r="Q17" s="35">
        <v>0</v>
      </c>
      <c r="R17" s="10">
        <f>E12*R8</f>
        <v>10443.525000000001</v>
      </c>
      <c r="S17" s="10">
        <v>0</v>
      </c>
      <c r="T17" s="12">
        <f t="shared" ref="T17:T28" si="0">SUM(F17:S17)</f>
        <v>81192.203999999998</v>
      </c>
      <c r="U17" s="3"/>
    </row>
    <row r="18" spans="1:21" x14ac:dyDescent="0.2">
      <c r="A18" s="9" t="s">
        <v>44</v>
      </c>
      <c r="B18" s="96">
        <v>96406.1</v>
      </c>
      <c r="C18" s="97"/>
      <c r="D18" s="33">
        <v>103905.03000000001</v>
      </c>
      <c r="E18" s="34"/>
      <c r="F18" s="10">
        <v>6753.4795000000004</v>
      </c>
      <c r="G18" s="10">
        <v>11389.6</v>
      </c>
      <c r="H18" s="11">
        <v>11139.760000000002</v>
      </c>
      <c r="I18" s="10">
        <v>2800</v>
      </c>
      <c r="J18" s="10">
        <v>5569.880000000001</v>
      </c>
      <c r="K18" s="10">
        <v>0</v>
      </c>
      <c r="L18" s="10">
        <v>0</v>
      </c>
      <c r="M18" s="10">
        <v>10930.889500000001</v>
      </c>
      <c r="N18" s="10">
        <f>17505.4+13461.97</f>
        <v>30967.370000000003</v>
      </c>
      <c r="O18" s="10">
        <v>0</v>
      </c>
      <c r="P18" s="35">
        <v>0</v>
      </c>
      <c r="Q18" s="35">
        <v>0</v>
      </c>
      <c r="R18" s="10">
        <v>10443.525000000001</v>
      </c>
      <c r="S18" s="10">
        <v>0</v>
      </c>
      <c r="T18" s="12">
        <f t="shared" si="0"/>
        <v>89994.504000000015</v>
      </c>
      <c r="U18" s="3"/>
    </row>
    <row r="19" spans="1:21" x14ac:dyDescent="0.2">
      <c r="A19" s="9" t="s">
        <v>1</v>
      </c>
      <c r="B19" s="96">
        <v>122950.58</v>
      </c>
      <c r="C19" s="97"/>
      <c r="D19" s="33">
        <v>121950.75</v>
      </c>
      <c r="E19" s="34"/>
      <c r="F19" s="10">
        <v>6753.4795000000004</v>
      </c>
      <c r="G19" s="10">
        <v>11389.6</v>
      </c>
      <c r="H19" s="11">
        <v>11139.760000000002</v>
      </c>
      <c r="I19" s="10">
        <v>2800</v>
      </c>
      <c r="J19" s="10">
        <v>5569.880000000001</v>
      </c>
      <c r="K19" s="10"/>
      <c r="L19" s="10"/>
      <c r="M19" s="10">
        <v>10930.889500000001</v>
      </c>
      <c r="N19" s="10">
        <f>8291.95+15436.58</f>
        <v>23728.53</v>
      </c>
      <c r="O19" s="10">
        <v>0</v>
      </c>
      <c r="P19" s="35">
        <v>0</v>
      </c>
      <c r="Q19" s="35">
        <v>0</v>
      </c>
      <c r="R19" s="10">
        <v>10443.525000000001</v>
      </c>
      <c r="S19" s="10">
        <v>0</v>
      </c>
      <c r="T19" s="12">
        <f t="shared" si="0"/>
        <v>82755.664000000019</v>
      </c>
    </row>
    <row r="20" spans="1:21" x14ac:dyDescent="0.2">
      <c r="A20" s="9" t="s">
        <v>45</v>
      </c>
      <c r="B20" s="96">
        <v>115812.06</v>
      </c>
      <c r="C20" s="97"/>
      <c r="D20" s="33">
        <v>87283.8</v>
      </c>
      <c r="E20" s="34"/>
      <c r="F20" s="10">
        <v>6753.4795000000004</v>
      </c>
      <c r="G20" s="10">
        <v>11389.6</v>
      </c>
      <c r="H20" s="11">
        <v>11139.760000000002</v>
      </c>
      <c r="I20" s="10">
        <v>1400</v>
      </c>
      <c r="J20" s="10">
        <v>5569.880000000001</v>
      </c>
      <c r="K20" s="10"/>
      <c r="L20" s="10"/>
      <c r="M20" s="10">
        <v>10930.889500000001</v>
      </c>
      <c r="N20" s="10">
        <f>22995.73+7949.88</f>
        <v>30945.61</v>
      </c>
      <c r="O20" s="10">
        <v>3996</v>
      </c>
      <c r="P20" s="35">
        <v>904</v>
      </c>
      <c r="Q20" s="35">
        <v>0</v>
      </c>
      <c r="R20" s="10">
        <v>10443.525000000001</v>
      </c>
      <c r="S20" s="10">
        <v>0</v>
      </c>
      <c r="T20" s="12">
        <f t="shared" si="0"/>
        <v>93472.744000000006</v>
      </c>
    </row>
    <row r="21" spans="1:21" x14ac:dyDescent="0.2">
      <c r="A21" s="9" t="s">
        <v>2</v>
      </c>
      <c r="B21" s="96">
        <v>122932.84</v>
      </c>
      <c r="C21" s="97"/>
      <c r="D21" s="33">
        <v>112893.3</v>
      </c>
      <c r="E21" s="34"/>
      <c r="F21" s="10">
        <v>6753.4795000000004</v>
      </c>
      <c r="G21" s="10">
        <v>11389.6</v>
      </c>
      <c r="H21" s="11">
        <v>11139.760000000002</v>
      </c>
      <c r="I21" s="10">
        <v>0</v>
      </c>
      <c r="J21" s="10">
        <v>5569.880000000001</v>
      </c>
      <c r="K21" s="10"/>
      <c r="L21" s="10"/>
      <c r="M21" s="10">
        <v>10930.889500000001</v>
      </c>
      <c r="N21" s="10">
        <f>20688.2+6854.39</f>
        <v>27542.59</v>
      </c>
      <c r="O21" s="41">
        <f>600+11653</f>
        <v>12253</v>
      </c>
      <c r="P21" s="35">
        <v>0</v>
      </c>
      <c r="Q21" s="35">
        <v>0</v>
      </c>
      <c r="R21" s="10">
        <v>10443.525000000001</v>
      </c>
      <c r="S21" s="10">
        <v>0</v>
      </c>
      <c r="T21" s="12">
        <f t="shared" si="0"/>
        <v>96022.724000000017</v>
      </c>
    </row>
    <row r="22" spans="1:21" x14ac:dyDescent="0.2">
      <c r="A22" s="9" t="s">
        <v>3</v>
      </c>
      <c r="B22" s="96">
        <v>119537.68</v>
      </c>
      <c r="C22" s="97"/>
      <c r="D22" s="33">
        <v>141666.85</v>
      </c>
      <c r="E22" s="34"/>
      <c r="F22" s="10">
        <v>6753.4795000000004</v>
      </c>
      <c r="G22" s="10">
        <v>11389.6</v>
      </c>
      <c r="H22" s="11">
        <v>11139.760000000002</v>
      </c>
      <c r="I22" s="10">
        <v>0</v>
      </c>
      <c r="J22" s="10">
        <v>5569.880000000001</v>
      </c>
      <c r="K22" s="10"/>
      <c r="L22" s="10"/>
      <c r="M22" s="10">
        <v>10930.889500000001</v>
      </c>
      <c r="N22" s="10">
        <f>22040.89+8880.83</f>
        <v>30921.72</v>
      </c>
      <c r="O22" s="10">
        <v>0</v>
      </c>
      <c r="P22" s="35">
        <v>0</v>
      </c>
      <c r="Q22" s="35">
        <v>0</v>
      </c>
      <c r="R22" s="10">
        <v>10443.525000000001</v>
      </c>
      <c r="S22" s="10">
        <v>0</v>
      </c>
      <c r="T22" s="12">
        <f t="shared" si="0"/>
        <v>87148.854000000021</v>
      </c>
    </row>
    <row r="23" spans="1:21" x14ac:dyDescent="0.2">
      <c r="A23" s="9" t="s">
        <v>4</v>
      </c>
      <c r="B23" s="96">
        <v>127767.03</v>
      </c>
      <c r="C23" s="97"/>
      <c r="D23" s="33">
        <v>111882.76</v>
      </c>
      <c r="E23" s="34"/>
      <c r="F23" s="10">
        <v>6753.4795000000004</v>
      </c>
      <c r="G23" s="10">
        <v>11389.6</v>
      </c>
      <c r="H23" s="11">
        <v>11139.760000000002</v>
      </c>
      <c r="I23" s="10">
        <v>0</v>
      </c>
      <c r="J23" s="10">
        <v>5569.880000000001</v>
      </c>
      <c r="K23" s="10"/>
      <c r="L23" s="10"/>
      <c r="M23" s="10">
        <v>10930.889500000001</v>
      </c>
      <c r="N23" s="10">
        <f>20335.83+12565.66</f>
        <v>32901.490000000005</v>
      </c>
      <c r="O23" s="10">
        <v>1332</v>
      </c>
      <c r="P23" s="35">
        <v>30651</v>
      </c>
      <c r="Q23" s="35">
        <v>0</v>
      </c>
      <c r="R23" s="10">
        <v>10443.525000000001</v>
      </c>
      <c r="S23" s="10">
        <v>0</v>
      </c>
      <c r="T23" s="12">
        <f t="shared" si="0"/>
        <v>121111.62400000001</v>
      </c>
    </row>
    <row r="24" spans="1:21" x14ac:dyDescent="0.2">
      <c r="A24" s="9" t="s">
        <v>11</v>
      </c>
      <c r="B24" s="96">
        <v>129733.32</v>
      </c>
      <c r="C24" s="97"/>
      <c r="D24" s="33">
        <v>108825.98000000001</v>
      </c>
      <c r="E24" s="34"/>
      <c r="F24" s="10">
        <v>6753.4795000000004</v>
      </c>
      <c r="G24" s="10">
        <v>12521.76</v>
      </c>
      <c r="H24" s="11">
        <v>11139.760000000002</v>
      </c>
      <c r="I24" s="10">
        <v>0</v>
      </c>
      <c r="J24" s="10">
        <v>5569.880000000001</v>
      </c>
      <c r="K24" s="10">
        <v>5569.880000000001</v>
      </c>
      <c r="L24" s="10">
        <v>5569.880000000001</v>
      </c>
      <c r="M24" s="10">
        <v>10930.889500000001</v>
      </c>
      <c r="N24" s="10">
        <f>27604.46+7516.88</f>
        <v>35121.339999999997</v>
      </c>
      <c r="O24" s="10">
        <v>16800</v>
      </c>
      <c r="P24" s="35">
        <v>1220</v>
      </c>
      <c r="Q24" s="35">
        <v>34958</v>
      </c>
      <c r="R24" s="10">
        <v>10443.525000000001</v>
      </c>
      <c r="S24" s="10">
        <v>0</v>
      </c>
      <c r="T24" s="12">
        <f t="shared" si="0"/>
        <v>156598.394</v>
      </c>
    </row>
    <row r="25" spans="1:21" x14ac:dyDescent="0.2">
      <c r="A25" s="9" t="s">
        <v>46</v>
      </c>
      <c r="B25" s="96">
        <v>131950.97</v>
      </c>
      <c r="C25" s="97"/>
      <c r="D25" s="33">
        <v>119884.56999999999</v>
      </c>
      <c r="E25" s="34"/>
      <c r="F25" s="10">
        <v>6753.4795000000004</v>
      </c>
      <c r="G25" s="10">
        <v>12521.76</v>
      </c>
      <c r="H25" s="11">
        <v>11139.760000000002</v>
      </c>
      <c r="I25" s="10">
        <v>0</v>
      </c>
      <c r="J25" s="10">
        <v>5569.880000000001</v>
      </c>
      <c r="K25" s="10"/>
      <c r="L25" s="10"/>
      <c r="M25" s="10">
        <v>10930.889500000001</v>
      </c>
      <c r="N25" s="10">
        <f>21560.88+4810.63</f>
        <v>26371.510000000002</v>
      </c>
      <c r="O25" s="10">
        <f>14166+1000+2379.14</f>
        <v>17545.14</v>
      </c>
      <c r="P25" s="35">
        <f>5897+4295</f>
        <v>10192</v>
      </c>
      <c r="Q25" s="35">
        <v>0</v>
      </c>
      <c r="R25" s="10">
        <v>10443.525000000001</v>
      </c>
      <c r="S25" s="10"/>
      <c r="T25" s="12">
        <f t="shared" si="0"/>
        <v>111467.94400000002</v>
      </c>
    </row>
    <row r="26" spans="1:21" x14ac:dyDescent="0.2">
      <c r="A26" s="9" t="s">
        <v>47</v>
      </c>
      <c r="B26" s="96">
        <v>123218.98</v>
      </c>
      <c r="C26" s="97"/>
      <c r="D26" s="33">
        <v>127827.73999999999</v>
      </c>
      <c r="E26" s="34"/>
      <c r="F26" s="10">
        <v>6753.4795000000004</v>
      </c>
      <c r="G26" s="10">
        <v>12521.76</v>
      </c>
      <c r="H26" s="11">
        <v>11139.760000000002</v>
      </c>
      <c r="I26" s="10">
        <v>1400</v>
      </c>
      <c r="J26" s="10">
        <v>5569.880000000001</v>
      </c>
      <c r="K26" s="10"/>
      <c r="L26" s="10"/>
      <c r="M26" s="10">
        <v>10930.889500000001</v>
      </c>
      <c r="N26" s="10">
        <f>26379.41+7170.48</f>
        <v>33549.89</v>
      </c>
      <c r="O26" s="10">
        <v>0</v>
      </c>
      <c r="P26" s="35">
        <f>1324+762</f>
        <v>2086</v>
      </c>
      <c r="Q26" s="35">
        <v>0</v>
      </c>
      <c r="R26" s="10">
        <v>10443.525000000001</v>
      </c>
      <c r="S26" s="10"/>
      <c r="T26" s="12">
        <f t="shared" si="0"/>
        <v>94395.184000000008</v>
      </c>
    </row>
    <row r="27" spans="1:21" x14ac:dyDescent="0.2">
      <c r="A27" s="9" t="s">
        <v>48</v>
      </c>
      <c r="B27" s="96">
        <v>129361.21</v>
      </c>
      <c r="C27" s="97"/>
      <c r="D27" s="33">
        <v>99589.78</v>
      </c>
      <c r="E27" s="34"/>
      <c r="F27" s="10">
        <v>6753.4795000000004</v>
      </c>
      <c r="G27" s="10">
        <v>12521.76</v>
      </c>
      <c r="H27" s="11">
        <v>11139.760000000002</v>
      </c>
      <c r="I27" s="10">
        <v>2800</v>
      </c>
      <c r="J27" s="10">
        <v>5569.880000000001</v>
      </c>
      <c r="K27" s="10"/>
      <c r="L27" s="10"/>
      <c r="M27" s="10">
        <v>10930.889500000001</v>
      </c>
      <c r="N27" s="10">
        <f>29156.19+7306.88</f>
        <v>36463.07</v>
      </c>
      <c r="O27" s="10">
        <f>510+3996</f>
        <v>4506</v>
      </c>
      <c r="P27" s="35">
        <f>4808+348</f>
        <v>5156</v>
      </c>
      <c r="Q27" s="35">
        <v>23306</v>
      </c>
      <c r="R27" s="10">
        <v>10443.525000000001</v>
      </c>
      <c r="S27" s="10"/>
      <c r="T27" s="12">
        <f t="shared" si="0"/>
        <v>129590.364</v>
      </c>
    </row>
    <row r="28" spans="1:21" x14ac:dyDescent="0.2">
      <c r="A28" s="9" t="s">
        <v>49</v>
      </c>
      <c r="B28" s="96">
        <v>133426.60999999999</v>
      </c>
      <c r="C28" s="97"/>
      <c r="D28" s="33">
        <v>111073.20000000001</v>
      </c>
      <c r="E28" s="34"/>
      <c r="F28" s="10">
        <v>6753.4795000000004</v>
      </c>
      <c r="G28" s="10">
        <v>12521.76</v>
      </c>
      <c r="H28" s="11">
        <v>11139.760000000002</v>
      </c>
      <c r="I28" s="10">
        <v>2800</v>
      </c>
      <c r="J28" s="10">
        <v>5569.880000000001</v>
      </c>
      <c r="K28" s="10"/>
      <c r="L28" s="10"/>
      <c r="M28" s="10">
        <v>10930.889500000001</v>
      </c>
      <c r="N28" s="10">
        <f>19192.45+7150.08+8648.6</f>
        <v>34991.129999999997</v>
      </c>
      <c r="O28" s="10">
        <v>2156</v>
      </c>
      <c r="P28" s="35">
        <v>348</v>
      </c>
      <c r="Q28" s="35">
        <v>50436</v>
      </c>
      <c r="R28" s="10">
        <v>10443.525000000001</v>
      </c>
      <c r="S28" s="10"/>
      <c r="T28" s="12">
        <f t="shared" si="0"/>
        <v>148090.424</v>
      </c>
    </row>
    <row r="29" spans="1:21" ht="48" x14ac:dyDescent="0.2">
      <c r="A29" s="13" t="s">
        <v>50</v>
      </c>
      <c r="B29" s="96">
        <v>0</v>
      </c>
      <c r="C29" s="97"/>
      <c r="D29" s="33">
        <f>3600+3600+3600+3600</f>
        <v>14400</v>
      </c>
      <c r="E29" s="15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35"/>
      <c r="Q29" s="35"/>
      <c r="R29" s="10"/>
      <c r="S29" s="10"/>
      <c r="T29" s="12"/>
    </row>
    <row r="30" spans="1:21" x14ac:dyDescent="0.2">
      <c r="A30" s="14" t="s">
        <v>6</v>
      </c>
      <c r="B30" s="108">
        <f>SUM(B17:B29)</f>
        <v>1455048.04</v>
      </c>
      <c r="C30" s="109"/>
      <c r="D30" s="19">
        <f>SUM(D17:D29)</f>
        <v>1339905.6099999999</v>
      </c>
      <c r="E30" s="19"/>
      <c r="F30" s="19">
        <f>SUM(F17:F29)</f>
        <v>81041.754000000001</v>
      </c>
      <c r="G30" s="19">
        <f>SUM(G17:G29)</f>
        <v>142336</v>
      </c>
      <c r="H30" s="19">
        <f>SUM(H17:H29)</f>
        <v>133677.12000000005</v>
      </c>
      <c r="I30" s="19">
        <f>SUM(I17:I29)</f>
        <v>16800</v>
      </c>
      <c r="J30" s="19">
        <f>SUM(J17:J29)</f>
        <v>66838.560000000027</v>
      </c>
      <c r="K30" s="19"/>
      <c r="L30" s="19"/>
      <c r="M30" s="19">
        <f t="shared" ref="M30:R30" si="1">SUM(M17:M29)</f>
        <v>131170.67400000003</v>
      </c>
      <c r="N30" s="19">
        <f t="shared" si="1"/>
        <v>347743.32</v>
      </c>
      <c r="O30" s="19">
        <f t="shared" si="1"/>
        <v>59088.14</v>
      </c>
      <c r="P30" s="19">
        <f t="shared" si="1"/>
        <v>67983</v>
      </c>
      <c r="Q30" s="19">
        <f t="shared" si="1"/>
        <v>108700</v>
      </c>
      <c r="R30" s="19">
        <f t="shared" si="1"/>
        <v>125322.29999999999</v>
      </c>
      <c r="S30" s="19"/>
      <c r="T30" s="20">
        <f>SUM(T17:T29)</f>
        <v>1291840.628</v>
      </c>
    </row>
    <row r="31" spans="1:21" x14ac:dyDescent="0.2">
      <c r="A31" s="18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36" t="s">
        <v>51</v>
      </c>
      <c r="R31" s="110">
        <f>SUM(E15+D30-T30)</f>
        <v>-33934.924000000581</v>
      </c>
      <c r="S31" s="110"/>
      <c r="T31" s="110"/>
    </row>
    <row r="32" spans="1:21" x14ac:dyDescent="0.2">
      <c r="A32" s="18"/>
      <c r="B32" s="16"/>
      <c r="C32" s="21"/>
      <c r="D32" s="16" t="s">
        <v>0</v>
      </c>
      <c r="E32" s="22">
        <v>500</v>
      </c>
      <c r="F32" s="16" t="s">
        <v>62</v>
      </c>
      <c r="G32" s="16"/>
      <c r="H32" s="16"/>
      <c r="I32" s="16"/>
      <c r="J32" s="16"/>
      <c r="K32" s="16"/>
      <c r="L32" s="16"/>
      <c r="N32" s="16"/>
      <c r="O32" s="16"/>
      <c r="P32" s="16"/>
      <c r="Q32" s="16"/>
      <c r="R32" s="16"/>
      <c r="S32" s="16"/>
      <c r="T32" s="17"/>
    </row>
    <row r="33" spans="1:20" x14ac:dyDescent="0.2">
      <c r="A33" s="18"/>
      <c r="B33" s="16"/>
      <c r="C33" s="21"/>
      <c r="D33" s="16" t="s">
        <v>8</v>
      </c>
      <c r="E33" s="22">
        <v>3996</v>
      </c>
      <c r="F33" s="16" t="s">
        <v>65</v>
      </c>
      <c r="G33" s="16"/>
      <c r="H33" s="16"/>
      <c r="I33" s="16"/>
      <c r="J33" s="16"/>
      <c r="K33" s="16"/>
      <c r="L33" s="16"/>
      <c r="M33" s="49" t="s">
        <v>0</v>
      </c>
      <c r="N33" s="50">
        <v>4239.07</v>
      </c>
      <c r="O33" s="50" t="s">
        <v>63</v>
      </c>
      <c r="P33" s="50"/>
      <c r="Q33" s="50"/>
      <c r="R33" s="50"/>
      <c r="S33" s="50"/>
      <c r="T33" s="17"/>
    </row>
    <row r="34" spans="1:20" x14ac:dyDescent="0.2">
      <c r="A34" s="18"/>
      <c r="B34" s="16"/>
      <c r="C34" s="21"/>
      <c r="D34" s="16" t="s">
        <v>2</v>
      </c>
      <c r="E34" s="22">
        <v>11653</v>
      </c>
      <c r="F34" s="16" t="s">
        <v>52</v>
      </c>
      <c r="G34" s="16"/>
      <c r="H34" s="16"/>
      <c r="I34" s="16"/>
      <c r="J34" s="16"/>
      <c r="K34" s="16"/>
      <c r="L34" s="16"/>
      <c r="M34" s="49" t="s">
        <v>10</v>
      </c>
      <c r="N34" s="50">
        <v>17505.400000000001</v>
      </c>
      <c r="O34" s="50" t="s">
        <v>64</v>
      </c>
      <c r="P34" s="51">
        <v>13461.97</v>
      </c>
      <c r="Q34" s="50" t="s">
        <v>63</v>
      </c>
      <c r="R34" s="50"/>
      <c r="S34" s="50"/>
      <c r="T34" s="17"/>
    </row>
    <row r="35" spans="1:20" x14ac:dyDescent="0.2">
      <c r="A35" s="18"/>
      <c r="B35" s="16"/>
      <c r="C35" s="21"/>
      <c r="D35" s="16"/>
      <c r="E35" s="22">
        <v>600</v>
      </c>
      <c r="F35" s="16" t="s">
        <v>66</v>
      </c>
      <c r="G35" s="16"/>
      <c r="H35" s="16"/>
      <c r="I35" s="16"/>
      <c r="J35" s="16"/>
      <c r="K35" s="16"/>
      <c r="L35" s="16"/>
      <c r="M35" s="49" t="s">
        <v>1</v>
      </c>
      <c r="N35" s="50">
        <v>15436.58</v>
      </c>
      <c r="O35" s="50" t="s">
        <v>64</v>
      </c>
      <c r="P35" s="51">
        <v>8291.9500000000007</v>
      </c>
      <c r="Q35" s="50" t="s">
        <v>63</v>
      </c>
      <c r="R35" s="50"/>
      <c r="S35" s="50"/>
      <c r="T35" s="17"/>
    </row>
    <row r="36" spans="1:20" x14ac:dyDescent="0.2">
      <c r="A36" s="18"/>
      <c r="B36" s="16"/>
      <c r="C36" s="21"/>
      <c r="D36" s="16" t="s">
        <v>4</v>
      </c>
      <c r="E36" s="22">
        <v>1332</v>
      </c>
      <c r="F36" s="16" t="s">
        <v>67</v>
      </c>
      <c r="G36" s="16"/>
      <c r="H36" s="16"/>
      <c r="I36" s="16"/>
      <c r="J36" s="16"/>
      <c r="K36" s="16"/>
      <c r="L36" s="16"/>
      <c r="M36" s="49" t="s">
        <v>8</v>
      </c>
      <c r="N36" s="50">
        <v>22995.73</v>
      </c>
      <c r="O36" s="50" t="s">
        <v>64</v>
      </c>
      <c r="P36" s="51">
        <v>7949.88</v>
      </c>
      <c r="Q36" s="50" t="s">
        <v>63</v>
      </c>
      <c r="R36" s="50"/>
      <c r="S36" s="50"/>
      <c r="T36" s="17"/>
    </row>
    <row r="37" spans="1:20" x14ac:dyDescent="0.2">
      <c r="A37" s="18"/>
      <c r="B37" s="16"/>
      <c r="C37" s="21"/>
      <c r="D37" s="16" t="s">
        <v>11</v>
      </c>
      <c r="E37" s="22">
        <v>16800</v>
      </c>
      <c r="F37" s="16" t="s">
        <v>68</v>
      </c>
      <c r="G37" s="16"/>
      <c r="H37" s="16"/>
      <c r="I37" s="16"/>
      <c r="J37" s="16"/>
      <c r="K37" s="16"/>
      <c r="L37" s="16"/>
      <c r="M37" s="49" t="s">
        <v>2</v>
      </c>
      <c r="N37" s="50">
        <v>20688.2</v>
      </c>
      <c r="O37" s="50" t="s">
        <v>64</v>
      </c>
      <c r="P37" s="51">
        <v>6854.39</v>
      </c>
      <c r="Q37" s="50" t="s">
        <v>63</v>
      </c>
      <c r="R37" s="50"/>
      <c r="S37" s="50"/>
      <c r="T37" s="17"/>
    </row>
    <row r="38" spans="1:20" x14ac:dyDescent="0.2">
      <c r="A38" s="18"/>
      <c r="B38" s="16"/>
      <c r="C38" s="21"/>
      <c r="D38" s="16" t="s">
        <v>12</v>
      </c>
      <c r="E38" s="22">
        <v>14166</v>
      </c>
      <c r="F38" s="16" t="s">
        <v>16</v>
      </c>
      <c r="G38" s="16"/>
      <c r="H38" s="16"/>
      <c r="I38" s="16"/>
      <c r="J38" s="16"/>
      <c r="K38" s="16"/>
      <c r="L38" s="16"/>
      <c r="M38" s="49" t="s">
        <v>3</v>
      </c>
      <c r="N38" s="50">
        <v>22040.89</v>
      </c>
      <c r="O38" s="50" t="s">
        <v>64</v>
      </c>
      <c r="P38" s="51">
        <v>8880.83</v>
      </c>
      <c r="Q38" s="50" t="s">
        <v>63</v>
      </c>
      <c r="R38" s="50"/>
      <c r="S38" s="50"/>
      <c r="T38" s="17"/>
    </row>
    <row r="39" spans="1:20" x14ac:dyDescent="0.2">
      <c r="A39" s="18"/>
      <c r="B39" s="16"/>
      <c r="C39" s="21"/>
      <c r="D39" s="16"/>
      <c r="E39" s="22">
        <v>1000</v>
      </c>
      <c r="F39" s="16" t="s">
        <v>69</v>
      </c>
      <c r="G39" s="16"/>
      <c r="H39" s="16"/>
      <c r="I39" s="16"/>
      <c r="J39" s="16"/>
      <c r="K39" s="16"/>
      <c r="L39" s="16"/>
      <c r="M39" s="49" t="s">
        <v>4</v>
      </c>
      <c r="N39" s="50">
        <v>20335.830000000002</v>
      </c>
      <c r="O39" s="50" t="s">
        <v>64</v>
      </c>
      <c r="P39" s="51">
        <v>12565.66</v>
      </c>
      <c r="Q39" s="50" t="s">
        <v>63</v>
      </c>
      <c r="R39" s="50"/>
      <c r="S39" s="50"/>
      <c r="T39" s="17"/>
    </row>
    <row r="40" spans="1:20" x14ac:dyDescent="0.2">
      <c r="A40" s="18"/>
      <c r="B40" s="16"/>
      <c r="C40" s="21"/>
      <c r="D40" s="16"/>
      <c r="E40" s="22">
        <v>2379.14</v>
      </c>
      <c r="F40" s="16" t="s">
        <v>53</v>
      </c>
      <c r="G40" s="16"/>
      <c r="H40" s="16"/>
      <c r="I40" s="16"/>
      <c r="J40" s="16"/>
      <c r="K40" s="16"/>
      <c r="L40" s="16"/>
      <c r="M40" s="49" t="s">
        <v>11</v>
      </c>
      <c r="N40" s="50">
        <v>27604.46</v>
      </c>
      <c r="O40" s="50" t="s">
        <v>64</v>
      </c>
      <c r="P40" s="51">
        <v>7516.88</v>
      </c>
      <c r="Q40" s="50" t="s">
        <v>63</v>
      </c>
      <c r="R40" s="50"/>
      <c r="S40" s="50"/>
      <c r="T40" s="17"/>
    </row>
    <row r="41" spans="1:20" x14ac:dyDescent="0.2">
      <c r="A41" s="18"/>
      <c r="B41" s="16"/>
      <c r="C41" s="21"/>
      <c r="D41" s="16" t="s">
        <v>14</v>
      </c>
      <c r="E41" s="22">
        <v>510</v>
      </c>
      <c r="F41" s="16" t="s">
        <v>18</v>
      </c>
      <c r="G41" s="16"/>
      <c r="H41" s="16"/>
      <c r="I41" s="16"/>
      <c r="J41" s="16"/>
      <c r="K41" s="16"/>
      <c r="L41" s="16"/>
      <c r="M41" s="49" t="s">
        <v>12</v>
      </c>
      <c r="N41" s="50">
        <v>21560.880000000001</v>
      </c>
      <c r="O41" s="50" t="s">
        <v>64</v>
      </c>
      <c r="P41" s="51">
        <v>4810.63</v>
      </c>
      <c r="Q41" s="50" t="s">
        <v>63</v>
      </c>
      <c r="R41" s="50"/>
      <c r="S41" s="16"/>
      <c r="T41" s="17"/>
    </row>
    <row r="42" spans="1:20" x14ac:dyDescent="0.2">
      <c r="A42" s="18"/>
      <c r="B42" s="16"/>
      <c r="C42" s="21"/>
      <c r="D42" s="16"/>
      <c r="E42" s="22">
        <v>3996</v>
      </c>
      <c r="F42" s="16" t="s">
        <v>70</v>
      </c>
      <c r="G42" s="16"/>
      <c r="H42" s="16"/>
      <c r="I42" s="16"/>
      <c r="J42" s="16"/>
      <c r="K42" s="16"/>
      <c r="L42" s="16"/>
      <c r="M42" s="49" t="s">
        <v>13</v>
      </c>
      <c r="N42" s="50">
        <v>26379.41</v>
      </c>
      <c r="O42" s="50" t="s">
        <v>64</v>
      </c>
      <c r="P42" s="51">
        <v>7170.48</v>
      </c>
      <c r="Q42" s="50" t="s">
        <v>63</v>
      </c>
      <c r="R42" s="50"/>
      <c r="S42" s="16"/>
      <c r="T42" s="17"/>
    </row>
    <row r="43" spans="1:20" x14ac:dyDescent="0.2">
      <c r="A43" s="18"/>
      <c r="B43" s="16"/>
      <c r="C43" s="21"/>
      <c r="D43" s="16" t="s">
        <v>15</v>
      </c>
      <c r="E43" s="22">
        <v>2156</v>
      </c>
      <c r="F43" s="16" t="s">
        <v>72</v>
      </c>
      <c r="G43" s="16"/>
      <c r="H43" s="16"/>
      <c r="I43" s="16"/>
      <c r="J43" s="16"/>
      <c r="K43" s="16"/>
      <c r="L43" s="16"/>
      <c r="M43" s="49" t="s">
        <v>14</v>
      </c>
      <c r="N43" s="50">
        <v>29156.19</v>
      </c>
      <c r="O43" s="50" t="s">
        <v>64</v>
      </c>
      <c r="P43" s="51">
        <v>7306.88</v>
      </c>
      <c r="Q43" s="50" t="s">
        <v>63</v>
      </c>
      <c r="R43" s="50"/>
      <c r="S43" s="16"/>
      <c r="T43" s="17"/>
    </row>
    <row r="44" spans="1:20" x14ac:dyDescent="0.2">
      <c r="A44" s="18"/>
      <c r="B44" s="16"/>
      <c r="C44" s="21"/>
      <c r="D44" s="16"/>
      <c r="E44" s="22"/>
      <c r="F44" s="16"/>
      <c r="G44" s="16"/>
      <c r="H44" s="16"/>
      <c r="I44" s="16"/>
      <c r="J44" s="16"/>
      <c r="K44" s="16"/>
      <c r="L44" s="16"/>
      <c r="M44" s="49" t="s">
        <v>15</v>
      </c>
      <c r="N44" s="50">
        <v>19192.45</v>
      </c>
      <c r="O44" s="50" t="s">
        <v>64</v>
      </c>
      <c r="P44" s="51">
        <v>7150.08</v>
      </c>
      <c r="Q44" s="50" t="s">
        <v>63</v>
      </c>
      <c r="R44" s="50"/>
      <c r="S44" s="16"/>
      <c r="T44" s="17"/>
    </row>
    <row r="45" spans="1:20" x14ac:dyDescent="0.2">
      <c r="A45" s="18"/>
      <c r="B45" s="16"/>
      <c r="C45" s="21"/>
      <c r="D45" s="16"/>
      <c r="E45" s="16"/>
      <c r="F45" s="16"/>
      <c r="G45" s="16"/>
      <c r="H45" s="16"/>
      <c r="I45" s="16"/>
      <c r="J45" s="16"/>
      <c r="K45" s="16"/>
      <c r="L45" s="16"/>
      <c r="M45" s="49"/>
      <c r="N45" s="50"/>
      <c r="O45" s="50"/>
      <c r="P45" s="51">
        <f>7329.32*1.18</f>
        <v>8648.5975999999991</v>
      </c>
      <c r="Q45" s="50" t="s">
        <v>71</v>
      </c>
      <c r="R45" s="50"/>
      <c r="S45" s="16"/>
      <c r="T45" s="17"/>
    </row>
    <row r="46" spans="1:20" x14ac:dyDescent="0.2">
      <c r="C46" s="37"/>
      <c r="R46" s="52"/>
      <c r="S46" s="52"/>
      <c r="T46" s="52"/>
    </row>
  </sheetData>
  <mergeCells count="51">
    <mergeCell ref="I5:I6"/>
    <mergeCell ref="B11:D11"/>
    <mergeCell ref="B27:C27"/>
    <mergeCell ref="B25:C25"/>
    <mergeCell ref="B24:C24"/>
    <mergeCell ref="A1:T1"/>
    <mergeCell ref="A2:T2"/>
    <mergeCell ref="A3:E3"/>
    <mergeCell ref="F3:R3"/>
    <mergeCell ref="B4:E4"/>
    <mergeCell ref="F4:O4"/>
    <mergeCell ref="P4:Q5"/>
    <mergeCell ref="R4:R6"/>
    <mergeCell ref="S4:S6"/>
    <mergeCell ref="T4:T6"/>
    <mergeCell ref="P12:Q12"/>
    <mergeCell ref="H5:H6"/>
    <mergeCell ref="B22:C22"/>
    <mergeCell ref="J5:J6"/>
    <mergeCell ref="K5:K6"/>
    <mergeCell ref="A12:D12"/>
    <mergeCell ref="F12:O12"/>
    <mergeCell ref="B5:B6"/>
    <mergeCell ref="C5:C6"/>
    <mergeCell ref="D5:D6"/>
    <mergeCell ref="E5:E6"/>
    <mergeCell ref="F5:F6"/>
    <mergeCell ref="G5:G6"/>
    <mergeCell ref="L5:L6"/>
    <mergeCell ref="M5:M6"/>
    <mergeCell ref="N5:O5"/>
    <mergeCell ref="B8:D8"/>
    <mergeCell ref="B9:D9"/>
    <mergeCell ref="B17:C17"/>
    <mergeCell ref="B18:C18"/>
    <mergeCell ref="B19:C19"/>
    <mergeCell ref="B20:C20"/>
    <mergeCell ref="B21:C21"/>
    <mergeCell ref="A13:E13"/>
    <mergeCell ref="A14:E14"/>
    <mergeCell ref="F14:T14"/>
    <mergeCell ref="A15:D15"/>
    <mergeCell ref="B16:C16"/>
    <mergeCell ref="B30:C30"/>
    <mergeCell ref="R31:T31"/>
    <mergeCell ref="B29:C29"/>
    <mergeCell ref="R46:T46"/>
    <mergeCell ref="B23:C23"/>
    <mergeCell ref="B28:C28"/>
    <mergeCell ref="B26:C26"/>
    <mergeCell ref="B10:D10"/>
  </mergeCells>
  <pageMargins left="0.125" right="2.0833333333333332E-2" top="8.3333333333333329E-2" bottom="0.19791666666666666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den</cp:lastModifiedBy>
  <cp:lastPrinted>2019-02-05T09:23:29Z</cp:lastPrinted>
  <dcterms:created xsi:type="dcterms:W3CDTF">2007-02-04T12:22:59Z</dcterms:created>
  <dcterms:modified xsi:type="dcterms:W3CDTF">2019-02-11T07:35:20Z</dcterms:modified>
</cp:coreProperties>
</file>