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\Desktop\Ноябрь 3\доходы и расходы\"/>
    </mc:Choice>
  </mc:AlternateContent>
  <bookViews>
    <workbookView xWindow="240" yWindow="405" windowWidth="12225" windowHeight="4695"/>
  </bookViews>
  <sheets>
    <sheet name="2018" sheetId="10" r:id="rId1"/>
  </sheets>
  <definedNames>
    <definedName name="_xlnm.Print_Area" localSheetId="0">'2018'!$D$33:$T$45</definedName>
  </definedNames>
  <calcPr calcId="162913" refMode="R1C1"/>
</workbook>
</file>

<file path=xl/calcChain.xml><?xml version="1.0" encoding="utf-8"?>
<calcChain xmlns="http://schemas.openxmlformats.org/spreadsheetml/2006/main">
  <c r="N13" i="10" l="1"/>
  <c r="N28" i="10" l="1"/>
  <c r="T28" i="10"/>
  <c r="S30" i="10"/>
  <c r="Q30" i="10"/>
  <c r="I30" i="10"/>
  <c r="B30" i="10"/>
  <c r="Q45" i="10" l="1"/>
  <c r="N27" i="10" l="1"/>
  <c r="T27" i="10" s="1"/>
  <c r="D29" i="10"/>
  <c r="D30" i="10" s="1"/>
  <c r="N26" i="10" l="1"/>
  <c r="T26" i="10" l="1"/>
  <c r="T11" i="10" l="1"/>
  <c r="O25" i="10" l="1"/>
  <c r="N25" i="10" l="1"/>
  <c r="T25" i="10" l="1"/>
  <c r="N24" i="10" l="1"/>
  <c r="T24" i="10" l="1"/>
  <c r="N23" i="10" l="1"/>
  <c r="P23" i="10" l="1"/>
  <c r="T23" i="10" l="1"/>
  <c r="T10" i="10" l="1"/>
  <c r="O22" i="10" l="1"/>
  <c r="P22" i="10" l="1"/>
  <c r="P30" i="10" s="1"/>
  <c r="N22" i="10" l="1"/>
  <c r="T22" i="10" l="1"/>
  <c r="O21" i="10" l="1"/>
  <c r="O30" i="10" s="1"/>
  <c r="N21" i="10" l="1"/>
  <c r="T21" i="10" l="1"/>
  <c r="N20" i="10" l="1"/>
  <c r="T20" i="10" l="1"/>
  <c r="N19" i="10" l="1"/>
  <c r="T19" i="10" l="1"/>
  <c r="N18" i="10" l="1"/>
  <c r="N17" i="10" l="1"/>
  <c r="N30" i="10" s="1"/>
  <c r="T18" i="10" l="1"/>
  <c r="R17" i="10" l="1"/>
  <c r="R30" i="10" s="1"/>
  <c r="M17" i="10"/>
  <c r="M30" i="10" s="1"/>
  <c r="J17" i="10"/>
  <c r="J30" i="10" s="1"/>
  <c r="H17" i="10"/>
  <c r="H30" i="10" s="1"/>
  <c r="G17" i="10"/>
  <c r="G30" i="10" s="1"/>
  <c r="F17" i="10"/>
  <c r="F30" i="10" s="1"/>
  <c r="R13" i="10"/>
  <c r="Q13" i="10"/>
  <c r="P13" i="10"/>
  <c r="O13" i="10"/>
  <c r="M13" i="10"/>
  <c r="L13" i="10"/>
  <c r="K13" i="10"/>
  <c r="J13" i="10"/>
  <c r="I13" i="10"/>
  <c r="H13" i="10"/>
  <c r="G13" i="10"/>
  <c r="F13" i="10"/>
  <c r="T9" i="10"/>
  <c r="T8" i="10"/>
  <c r="T7" i="10"/>
  <c r="E7" i="10"/>
  <c r="T13" i="10" l="1"/>
  <c r="T17" i="10"/>
  <c r="T30" i="10" s="1"/>
  <c r="R31" i="10" l="1"/>
</calcChain>
</file>

<file path=xl/comments1.xml><?xml version="1.0" encoding="utf-8"?>
<comments xmlns="http://schemas.openxmlformats.org/spreadsheetml/2006/main">
  <authors>
    <author>den</author>
    <author>User</author>
  </authors>
  <commentList>
    <comment ref="O18" authorId="0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600р-лампочки 30шт</t>
        </r>
      </text>
    </comment>
    <comment ref="O21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1460-краска
7261-покос</t>
        </r>
      </text>
    </comment>
    <comment ref="O22" authorId="0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покос-7261
600р-лампочки</t>
        </r>
      </text>
    </comment>
    <comment ref="O25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7713-дезинсекция
2280--формирование реестра МКД
681,14-тех.обслуживание ОДГО</t>
        </r>
      </text>
    </comment>
  </commentList>
</comments>
</file>

<file path=xl/sharedStrings.xml><?xml version="1.0" encoding="utf-8"?>
<sst xmlns="http://schemas.openxmlformats.org/spreadsheetml/2006/main" count="116" uniqueCount="68">
  <si>
    <t>ноябрь</t>
  </si>
  <si>
    <t>Содержание</t>
  </si>
  <si>
    <t>декабрь</t>
  </si>
  <si>
    <t>март</t>
  </si>
  <si>
    <t>апрель</t>
  </si>
  <si>
    <t>ремонт</t>
  </si>
  <si>
    <t>итого</t>
  </si>
  <si>
    <t>май</t>
  </si>
  <si>
    <t>июнь</t>
  </si>
  <si>
    <t>ИТОГО</t>
  </si>
  <si>
    <t>февраль</t>
  </si>
  <si>
    <t>январь</t>
  </si>
  <si>
    <t>июль</t>
  </si>
  <si>
    <t>август</t>
  </si>
  <si>
    <t>сентябрь</t>
  </si>
  <si>
    <t>октябрь</t>
  </si>
  <si>
    <t>краска</t>
  </si>
  <si>
    <t>дезинсекция</t>
  </si>
  <si>
    <t>ИТОГО: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</si>
  <si>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</si>
  <si>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</si>
  <si>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</si>
  <si>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</si>
  <si>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</si>
  <si>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</si>
  <si>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</si>
  <si>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</si>
  <si>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</si>
  <si>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</si>
  <si>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</si>
  <si>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</si>
  <si>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</si>
  <si>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</si>
  <si>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</si>
  <si>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</si>
  <si>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</si>
  <si>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</si>
  <si>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</si>
  <si>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</si>
  <si>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</si>
  <si>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</si>
  <si>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</si>
  <si>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</si>
  <si>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</si>
  <si>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</si>
  <si>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</si>
  <si>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</si>
  <si>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</si>
  <si>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</si>
  <si>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</si>
  <si>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</si>
  <si>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</si>
  <si>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покос</t>
  </si>
  <si>
    <t>тех.обслуживание ОДГО</t>
  </si>
  <si>
    <t>начислено</t>
  </si>
  <si>
    <t xml:space="preserve"> управле-ние</t>
  </si>
  <si>
    <t>оплата коммунальных ресурсов на содержание ОДИ</t>
  </si>
  <si>
    <t>1 полугодие</t>
  </si>
  <si>
    <t>2 полугодие</t>
  </si>
  <si>
    <t>Непредвиденные затраты</t>
  </si>
  <si>
    <t>услуги сторонних организаций, разовые работы</t>
  </si>
  <si>
    <t>г/в</t>
  </si>
  <si>
    <t>Информация о доходах и расходах по дому __Мира 12/4__на 2018год.</t>
  </si>
  <si>
    <t>х/в</t>
  </si>
  <si>
    <t>лампочки</t>
  </si>
  <si>
    <t>эл-во</t>
  </si>
  <si>
    <t>формирование реестра МКД</t>
  </si>
  <si>
    <t>эл-во доначисление за январь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</si>
</sst>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&quot;р.&quot;_-;\-* #,##0&quot;р.&quot;_-;_-* &quot;-&quot;&quot;р.&quot;_-;_-@_-"/>
    <numFmt numFmtId="165" formatCode="#,##0.00_р_."/>
    <numFmt numFmtId="170" formatCode="#,##0&quot;р.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6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2" fontId="0" fillId="0" borderId="0" xfId="0" applyNumberFormat="1"/>
    <xf numFmtId="0" fontId="0" fillId="0" borderId="3" xfId="0" applyBorder="1"/>
    <xf numFmtId="165" fontId="2" fillId="0" borderId="0" xfId="0" applyNumberFormat="1" applyFont="1" applyFill="1" applyBorder="1"/>
    <xf numFmtId="4" fontId="0" fillId="0" borderId="0" xfId="0" applyNumberFormat="1"/>
    <xf numFmtId="2" fontId="6" fillId="6" borderId="8" xfId="0" applyNumberFormat="1" applyFont="1" applyFill="1" applyBorder="1" applyAlignment="1"/>
    <xf numFmtId="2" fontId="6" fillId="0" borderId="5" xfId="0" applyNumberFormat="1" applyFont="1" applyBorder="1" applyAlignment="1">
      <alignment horizontal="center" vertical="top" wrapText="1"/>
    </xf>
    <xf numFmtId="4" fontId="4" fillId="6" borderId="3" xfId="0" applyNumberFormat="1" applyFont="1" applyFill="1" applyBorder="1" applyAlignment="1">
      <alignment horizontal="center"/>
    </xf>
    <xf numFmtId="2" fontId="2" fillId="7" borderId="5" xfId="0" applyNumberFormat="1" applyFont="1" applyFill="1" applyBorder="1" applyAlignment="1">
      <alignment horizontal="center" vertical="top" wrapText="1"/>
    </xf>
    <xf numFmtId="4" fontId="2" fillId="6" borderId="3" xfId="0" applyNumberFormat="1" applyFont="1" applyFill="1" applyBorder="1"/>
    <xf numFmtId="2" fontId="2" fillId="4" borderId="12" xfId="0" applyNumberFormat="1" applyFont="1" applyFill="1" applyBorder="1" applyAlignment="1">
      <alignment horizontal="center" vertical="top" wrapText="1"/>
    </xf>
    <xf numFmtId="17" fontId="4" fillId="2" borderId="3" xfId="0" applyNumberFormat="1" applyFont="1" applyFill="1" applyBorder="1" applyAlignment="1">
      <alignment horizontal="left"/>
    </xf>
    <xf numFmtId="165" fontId="2" fillId="4" borderId="3" xfId="0" applyNumberFormat="1" applyFont="1" applyFill="1" applyBorder="1"/>
    <xf numFmtId="165" fontId="2" fillId="4" borderId="5" xfId="0" applyNumberFormat="1" applyFont="1" applyFill="1" applyBorder="1"/>
    <xf numFmtId="4" fontId="2" fillId="4" borderId="3" xfId="0" applyNumberFormat="1" applyFont="1" applyFill="1" applyBorder="1"/>
    <xf numFmtId="0" fontId="4" fillId="3" borderId="3" xfId="0" applyFont="1" applyFill="1" applyBorder="1"/>
    <xf numFmtId="0" fontId="4" fillId="0" borderId="0" xfId="0" applyFont="1" applyFill="1" applyBorder="1"/>
    <xf numFmtId="4" fontId="6" fillId="0" borderId="0" xfId="0" applyNumberFormat="1" applyFont="1" applyFill="1" applyBorder="1"/>
    <xf numFmtId="165" fontId="7" fillId="0" borderId="0" xfId="0" applyNumberFormat="1" applyFont="1" applyFill="1" applyBorder="1"/>
    <xf numFmtId="165" fontId="2" fillId="10" borderId="3" xfId="0" applyNumberFormat="1" applyFont="1" applyFill="1" applyBorder="1"/>
    <xf numFmtId="0" fontId="6" fillId="6" borderId="3" xfId="0" applyNumberFormat="1" applyFont="1" applyFill="1" applyBorder="1" applyAlignment="1">
      <alignment wrapText="1"/>
    </xf>
    <xf numFmtId="2" fontId="2" fillId="0" borderId="5" xfId="0" applyNumberFormat="1" applyFont="1" applyFill="1" applyBorder="1" applyAlignment="1">
      <alignment horizontal="right" vertical="top" wrapText="1"/>
    </xf>
    <xf numFmtId="165" fontId="9" fillId="3" borderId="3" xfId="0" applyNumberFormat="1" applyFont="1" applyFill="1" applyBorder="1"/>
    <xf numFmtId="170" fontId="2" fillId="0" borderId="0" xfId="0" applyNumberFormat="1" applyFont="1" applyFill="1" applyBorder="1"/>
    <xf numFmtId="4" fontId="10" fillId="3" borderId="3" xfId="0" applyNumberFormat="1" applyFont="1" applyFill="1" applyBorder="1"/>
    <xf numFmtId="0" fontId="1" fillId="6" borderId="8" xfId="0" applyFont="1" applyFill="1" applyBorder="1" applyAlignment="1"/>
    <xf numFmtId="0" fontId="1" fillId="6" borderId="8" xfId="0" applyFont="1" applyFill="1" applyBorder="1" applyAlignment="1">
      <alignment wrapText="1"/>
    </xf>
    <xf numFmtId="2" fontId="2" fillId="0" borderId="5" xfId="0" applyNumberFormat="1" applyFont="1" applyBorder="1" applyAlignment="1">
      <alignment vertical="top" textRotation="90" wrapText="1"/>
    </xf>
    <xf numFmtId="2" fontId="2" fillId="0" borderId="5" xfId="0" applyNumberFormat="1" applyFont="1" applyBorder="1" applyAlignment="1">
      <alignment horizontal="center" vertical="top"/>
    </xf>
    <xf numFmtId="2" fontId="2" fillId="6" borderId="5" xfId="0" applyNumberFormat="1" applyFont="1" applyFill="1" applyBorder="1" applyAlignment="1">
      <alignment horizontal="right" vertical="top" wrapText="1"/>
    </xf>
    <xf numFmtId="2" fontId="6" fillId="6" borderId="3" xfId="0" applyNumberFormat="1" applyFont="1" applyFill="1" applyBorder="1" applyAlignment="1">
      <alignment vertical="top" wrapText="1"/>
    </xf>
    <xf numFmtId="2" fontId="6" fillId="6" borderId="5" xfId="0" applyNumberFormat="1" applyFont="1" applyFill="1" applyBorder="1" applyAlignment="1">
      <alignment horizontal="center" vertical="top" wrapText="1"/>
    </xf>
    <xf numFmtId="2" fontId="2" fillId="6" borderId="3" xfId="0" applyNumberFormat="1" applyFont="1" applyFill="1" applyBorder="1" applyAlignment="1">
      <alignment horizontal="center" vertical="top" wrapText="1"/>
    </xf>
    <xf numFmtId="2" fontId="6" fillId="6" borderId="10" xfId="0" applyNumberFormat="1" applyFont="1" applyFill="1" applyBorder="1" applyAlignment="1">
      <alignment vertical="top" wrapText="1"/>
    </xf>
    <xf numFmtId="0" fontId="1" fillId="6" borderId="3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center" wrapText="1"/>
    </xf>
    <xf numFmtId="4" fontId="2" fillId="10" borderId="3" xfId="0" applyNumberFormat="1" applyFont="1" applyFill="1" applyBorder="1"/>
    <xf numFmtId="165" fontId="9" fillId="11" borderId="3" xfId="0" applyNumberFormat="1" applyFont="1" applyFill="1" applyBorder="1"/>
    <xf numFmtId="165" fontId="2" fillId="10" borderId="3" xfId="0" applyNumberFormat="1" applyFont="1" applyFill="1" applyBorder="1" applyAlignment="1"/>
    <xf numFmtId="165" fontId="9" fillId="7" borderId="3" xfId="0" applyNumberFormat="1" applyFont="1" applyFill="1" applyBorder="1"/>
    <xf numFmtId="164" fontId="0" fillId="0" borderId="0" xfId="0" applyNumberFormat="1"/>
    <xf numFmtId="2" fontId="2" fillId="6" borderId="3" xfId="0" applyNumberFormat="1" applyFont="1" applyFill="1" applyBorder="1" applyAlignment="1">
      <alignment horizontal="right" vertical="top" wrapText="1"/>
    </xf>
    <xf numFmtId="0" fontId="0" fillId="0" borderId="10" xfId="0" applyBorder="1" applyAlignment="1">
      <alignment horizontal="center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4" borderId="9" xfId="0" applyNumberFormat="1" applyFont="1" applyFill="1" applyBorder="1" applyAlignment="1">
      <alignment horizontal="center" vertical="top" wrapText="1"/>
    </xf>
    <xf numFmtId="2" fontId="2" fillId="4" borderId="10" xfId="0" applyNumberFormat="1" applyFont="1" applyFill="1" applyBorder="1" applyAlignment="1">
      <alignment horizontal="center" vertical="top" wrapText="1"/>
    </xf>
    <xf numFmtId="2" fontId="1" fillId="4" borderId="4" xfId="0" applyNumberFormat="1" applyFont="1" applyFill="1" applyBorder="1" applyAlignment="1">
      <alignment horizontal="center" vertical="top" wrapText="1"/>
    </xf>
    <xf numFmtId="165" fontId="7" fillId="0" borderId="0" xfId="0" applyNumberFormat="1" applyFont="1" applyFill="1" applyBorder="1" applyAlignment="1">
      <alignment horizontal="center"/>
    </xf>
    <xf numFmtId="0" fontId="6" fillId="6" borderId="4" xfId="0" applyNumberFormat="1" applyFont="1" applyFill="1" applyBorder="1" applyAlignment="1">
      <alignment wrapText="1"/>
    </xf>
    <xf numFmtId="165" fontId="2" fillId="4" borderId="0" xfId="0" applyNumberFormat="1" applyFont="1" applyFill="1" applyBorder="1"/>
    <xf numFmtId="165" fontId="9" fillId="4" borderId="0" xfId="0" applyNumberFormat="1" applyFont="1" applyFill="1" applyBorder="1"/>
    <xf numFmtId="165" fontId="2" fillId="4" borderId="0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right" vertical="top" wrapText="1"/>
    </xf>
    <xf numFmtId="2" fontId="2" fillId="6" borderId="5" xfId="0" applyNumberFormat="1" applyFont="1" applyFill="1" applyBorder="1" applyAlignment="1">
      <alignment horizontal="center" vertical="top" wrapText="1"/>
    </xf>
    <xf numFmtId="17" fontId="9" fillId="9" borderId="3" xfId="0" applyNumberFormat="1" applyFont="1" applyFill="1" applyBorder="1" applyAlignment="1">
      <alignment horizontal="left" wrapText="1"/>
    </xf>
    <xf numFmtId="165" fontId="13" fillId="0" borderId="0" xfId="0" applyNumberFormat="1" applyFon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left" wrapText="1"/>
    </xf>
    <xf numFmtId="2" fontId="6" fillId="0" borderId="6" xfId="0" applyNumberFormat="1" applyFont="1" applyBorder="1" applyAlignment="1">
      <alignment horizontal="left" wrapText="1"/>
    </xf>
    <xf numFmtId="2" fontId="6" fillId="0" borderId="11" xfId="0" applyNumberFormat="1" applyFont="1" applyBorder="1" applyAlignment="1">
      <alignment horizontal="left" wrapText="1"/>
    </xf>
    <xf numFmtId="2" fontId="6" fillId="0" borderId="14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 textRotation="90" wrapText="1"/>
    </xf>
    <xf numFmtId="2" fontId="6" fillId="0" borderId="2" xfId="0" applyNumberFormat="1" applyFont="1" applyBorder="1" applyAlignment="1">
      <alignment horizontal="left" textRotation="90" wrapText="1"/>
    </xf>
    <xf numFmtId="2" fontId="6" fillId="0" borderId="5" xfId="0" applyNumberFormat="1" applyFont="1" applyBorder="1" applyAlignment="1">
      <alignment horizontal="left" textRotation="90" wrapText="1"/>
    </xf>
    <xf numFmtId="2" fontId="7" fillId="0" borderId="1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2" fontId="7" fillId="0" borderId="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2" fontId="4" fillId="0" borderId="1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165" fontId="7" fillId="0" borderId="7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2" fontId="4" fillId="0" borderId="4" xfId="0" applyNumberFormat="1" applyFont="1" applyBorder="1" applyAlignment="1">
      <alignment horizontal="center" vertical="top"/>
    </xf>
    <xf numFmtId="2" fontId="4" fillId="0" borderId="9" xfId="0" applyNumberFormat="1" applyFont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165" fontId="2" fillId="5" borderId="4" xfId="0" applyNumberFormat="1" applyFont="1" applyFill="1" applyBorder="1" applyAlignment="1">
      <alignment horizontal="center"/>
    </xf>
    <xf numFmtId="165" fontId="2" fillId="5" borderId="10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wrapText="1"/>
    </xf>
    <xf numFmtId="0" fontId="0" fillId="5" borderId="10" xfId="0" applyFill="1" applyBorder="1"/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U46"/>
  <sheetViews>
    <sheetView tabSelected="1" topLeftCell="A22" workbookViewId="0">
      <selection activeCell="F14" sqref="F14:T14"/>
    </sheetView>
  </sheetViews>
  <sheetFormatPr defaultRowHeight="12.75" x14ac:dyDescent="0.2"/>
  <cols>
    <col min="1" max="1" width="4.5703125" customWidth="1"/>
    <col min="2" max="2" width="5.85546875" customWidth="1"/>
    <col min="3" max="3" width="5.7109375" customWidth="1"/>
    <col min="4" max="4" width="9" customWidth="1"/>
    <col min="5" max="5" width="8.42578125" customWidth="1"/>
    <col min="6" max="7" width="8.5703125" customWidth="1"/>
    <col min="8" max="8" width="8.42578125" customWidth="1"/>
    <col min="9" max="9" width="8" customWidth="1"/>
    <col min="10" max="10" width="9.140625" customWidth="1"/>
    <col min="11" max="12" width="9.140625" hidden="1" customWidth="1"/>
    <col min="13" max="13" width="9.140625" customWidth="1"/>
    <col min="15" max="15" width="8.85546875" customWidth="1"/>
    <col min="16" max="17" width="8.42578125" customWidth="1"/>
    <col min="18" max="18" width="8.85546875" customWidth="1"/>
  </cols>
  <sheetData>
    <row r="1" spans="1:21" ht="15.75" x14ac:dyDescent="0.25">
      <c r="A1" s="61" t="s">
        <v>62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1" x14ac:dyDescent="0.2">
      <c r="A3" s="62"/>
      <c r="B3" s="57"/>
      <c r="C3" s="57"/>
      <c r="D3" s="57"/>
      <c r="E3" s="88"/>
      <c r="F3" s="60" t="s">
        <v>20</v>
      </c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  <c r="S3" s="42"/>
      <c r="T3" s="2"/>
    </row>
    <row r="4" spans="1:21" ht="12.75" customHeight="1" x14ac:dyDescent="0.2">
      <c r="A4" s="25"/>
      <c r="B4" s="89" t="s">
        <v>21</v>
      </c>
      <c r="C4" s="90"/>
      <c r="D4" s="90"/>
      <c r="E4" s="91"/>
      <c r="F4" s="63" t="s">
        <v>1</v>
      </c>
      <c r="G4" s="64"/>
      <c r="H4" s="64"/>
      <c r="I4" s="64"/>
      <c r="J4" s="64"/>
      <c r="K4" s="64"/>
      <c r="L4" s="64"/>
      <c r="M4" s="64"/>
      <c r="N4" s="64"/>
      <c r="O4" s="64"/>
      <c r="P4" s="65" t="s">
        <v>22</v>
      </c>
      <c r="Q4" s="66"/>
      <c r="R4" s="69" t="s">
        <v>23</v>
      </c>
      <c r="S4" s="92" t="s">
        <v>59</v>
      </c>
      <c r="T4" s="72" t="s">
        <v>9</v>
      </c>
    </row>
    <row r="5" spans="1:21" x14ac:dyDescent="0.2">
      <c r="A5" s="26"/>
      <c r="B5" s="75" t="s">
        <v>24</v>
      </c>
      <c r="C5" s="75" t="s">
        <v>5</v>
      </c>
      <c r="D5" s="75" t="s">
        <v>55</v>
      </c>
      <c r="E5" s="79" t="s">
        <v>6</v>
      </c>
      <c r="F5" s="77" t="s">
        <v>25</v>
      </c>
      <c r="G5" s="77" t="s">
        <v>26</v>
      </c>
      <c r="H5" s="77" t="s">
        <v>27</v>
      </c>
      <c r="I5" s="77" t="s">
        <v>28</v>
      </c>
      <c r="J5" s="77" t="s">
        <v>29</v>
      </c>
      <c r="K5" s="77" t="s">
        <v>30</v>
      </c>
      <c r="L5" s="77" t="s">
        <v>31</v>
      </c>
      <c r="M5" s="77" t="s">
        <v>32</v>
      </c>
      <c r="N5" s="81" t="s">
        <v>33</v>
      </c>
      <c r="O5" s="83"/>
      <c r="P5" s="67"/>
      <c r="Q5" s="68"/>
      <c r="R5" s="70"/>
      <c r="S5" s="93"/>
      <c r="T5" s="73"/>
    </row>
    <row r="6" spans="1:21" ht="117.75" customHeight="1" x14ac:dyDescent="0.2">
      <c r="A6" s="5"/>
      <c r="B6" s="76"/>
      <c r="C6" s="76"/>
      <c r="D6" s="76"/>
      <c r="E6" s="80"/>
      <c r="F6" s="78"/>
      <c r="G6" s="78"/>
      <c r="H6" s="78"/>
      <c r="I6" s="78"/>
      <c r="J6" s="78"/>
      <c r="K6" s="78"/>
      <c r="L6" s="78"/>
      <c r="M6" s="78"/>
      <c r="N6" s="27" t="s">
        <v>56</v>
      </c>
      <c r="O6" s="27" t="s">
        <v>60</v>
      </c>
      <c r="P6" s="43" t="s">
        <v>34</v>
      </c>
      <c r="Q6" s="43" t="s">
        <v>35</v>
      </c>
      <c r="R6" s="71"/>
      <c r="S6" s="94"/>
      <c r="T6" s="74"/>
    </row>
    <row r="7" spans="1:21" x14ac:dyDescent="0.2">
      <c r="A7" s="20">
        <v>2016</v>
      </c>
      <c r="B7" s="28">
        <v>12.2</v>
      </c>
      <c r="C7" s="28">
        <v>2.2999999999999998</v>
      </c>
      <c r="D7" s="28">
        <v>1.5</v>
      </c>
      <c r="E7" s="7">
        <f>SUM(B7:D7)</f>
        <v>16</v>
      </c>
      <c r="F7" s="21">
        <v>1.24</v>
      </c>
      <c r="G7" s="21">
        <v>2.84</v>
      </c>
      <c r="H7" s="21">
        <v>1.6</v>
      </c>
      <c r="I7" s="21">
        <v>0.4</v>
      </c>
      <c r="J7" s="21">
        <v>1.92</v>
      </c>
      <c r="K7" s="21">
        <v>0</v>
      </c>
      <c r="L7" s="21">
        <v>0</v>
      </c>
      <c r="M7" s="21">
        <v>2.2000000000000002</v>
      </c>
      <c r="N7" s="29">
        <v>0</v>
      </c>
      <c r="O7" s="53">
        <v>2</v>
      </c>
      <c r="P7" s="30">
        <v>1.1499999999999999</v>
      </c>
      <c r="Q7" s="30">
        <v>1.1499999999999999</v>
      </c>
      <c r="R7" s="31">
        <v>1.5</v>
      </c>
      <c r="S7" s="31">
        <v>0</v>
      </c>
      <c r="T7" s="6">
        <f>SUM(F7:S7)</f>
        <v>16</v>
      </c>
    </row>
    <row r="8" spans="1:21" x14ac:dyDescent="0.2">
      <c r="A8" s="20">
        <v>2017</v>
      </c>
      <c r="B8" s="95" t="s">
        <v>57</v>
      </c>
      <c r="C8" s="96"/>
      <c r="D8" s="97"/>
      <c r="E8" s="7">
        <v>19.87</v>
      </c>
      <c r="F8" s="21">
        <v>1.24</v>
      </c>
      <c r="G8" s="21">
        <v>2.84</v>
      </c>
      <c r="H8" s="21">
        <v>1.6</v>
      </c>
      <c r="I8" s="21">
        <v>0.4</v>
      </c>
      <c r="J8" s="21">
        <v>1.92</v>
      </c>
      <c r="K8" s="21">
        <v>0</v>
      </c>
      <c r="L8" s="21">
        <v>0</v>
      </c>
      <c r="M8" s="21">
        <v>2.2000000000000002</v>
      </c>
      <c r="N8" s="41">
        <v>3.87</v>
      </c>
      <c r="O8" s="32">
        <v>2</v>
      </c>
      <c r="P8" s="30">
        <v>1.1499999999999999</v>
      </c>
      <c r="Q8" s="33">
        <v>1.1499999999999999</v>
      </c>
      <c r="R8" s="31">
        <v>1.5</v>
      </c>
      <c r="S8" s="31">
        <v>0</v>
      </c>
      <c r="T8" s="6">
        <f>SUM(F8:S8)</f>
        <v>19.869999999999997</v>
      </c>
    </row>
    <row r="9" spans="1:21" x14ac:dyDescent="0.2">
      <c r="A9" s="20">
        <v>2017</v>
      </c>
      <c r="B9" s="95" t="s">
        <v>58</v>
      </c>
      <c r="C9" s="96"/>
      <c r="D9" s="97"/>
      <c r="E9" s="7">
        <v>23.64</v>
      </c>
      <c r="F9" s="21">
        <v>1.24</v>
      </c>
      <c r="G9" s="21">
        <v>2.84</v>
      </c>
      <c r="H9" s="21">
        <v>1.6</v>
      </c>
      <c r="I9" s="21">
        <v>0.4</v>
      </c>
      <c r="J9" s="21">
        <v>1.92</v>
      </c>
      <c r="K9" s="21">
        <v>0</v>
      </c>
      <c r="L9" s="21">
        <v>0</v>
      </c>
      <c r="M9" s="21">
        <v>2.2000000000000002</v>
      </c>
      <c r="N9" s="41">
        <v>7.64</v>
      </c>
      <c r="O9" s="32">
        <v>2</v>
      </c>
      <c r="P9" s="30">
        <v>1.1499999999999999</v>
      </c>
      <c r="Q9" s="33">
        <v>1.1499999999999999</v>
      </c>
      <c r="R9" s="31">
        <v>1.5</v>
      </c>
      <c r="S9" s="31">
        <v>0</v>
      </c>
      <c r="T9" s="6">
        <f>SUM(F9:S9)</f>
        <v>23.639999999999997</v>
      </c>
    </row>
    <row r="10" spans="1:21" x14ac:dyDescent="0.2">
      <c r="A10" s="48">
        <v>2018</v>
      </c>
      <c r="B10" s="96" t="s">
        <v>57</v>
      </c>
      <c r="C10" s="96"/>
      <c r="D10" s="97"/>
      <c r="E10" s="7">
        <v>22</v>
      </c>
      <c r="F10" s="52">
        <v>1.24</v>
      </c>
      <c r="G10" s="52">
        <v>2.84</v>
      </c>
      <c r="H10" s="52">
        <v>1.6</v>
      </c>
      <c r="I10" s="52">
        <v>0.4</v>
      </c>
      <c r="J10" s="52">
        <v>1.92</v>
      </c>
      <c r="K10" s="52">
        <v>0</v>
      </c>
      <c r="L10" s="52">
        <v>0</v>
      </c>
      <c r="M10" s="52">
        <v>2.2000000000000002</v>
      </c>
      <c r="N10" s="41">
        <v>6</v>
      </c>
      <c r="O10" s="32">
        <v>2</v>
      </c>
      <c r="P10" s="30">
        <v>1.1499999999999999</v>
      </c>
      <c r="Q10" s="30">
        <v>1.1499999999999999</v>
      </c>
      <c r="R10" s="31">
        <v>1.5</v>
      </c>
      <c r="S10" s="31">
        <v>0</v>
      </c>
      <c r="T10" s="6">
        <f>SUM(F10:S10)</f>
        <v>21.999999999999996</v>
      </c>
    </row>
    <row r="11" spans="1:21" x14ac:dyDescent="0.2">
      <c r="A11" s="48">
        <v>2018</v>
      </c>
      <c r="B11" s="96" t="s">
        <v>58</v>
      </c>
      <c r="C11" s="96"/>
      <c r="D11" s="97"/>
      <c r="E11" s="7">
        <v>29.96</v>
      </c>
      <c r="F11" s="52">
        <v>1.24</v>
      </c>
      <c r="G11" s="52">
        <v>2.84</v>
      </c>
      <c r="H11" s="52">
        <v>1.6</v>
      </c>
      <c r="I11" s="52">
        <v>0.4</v>
      </c>
      <c r="J11" s="52">
        <v>1.92</v>
      </c>
      <c r="K11" s="52">
        <v>0</v>
      </c>
      <c r="L11" s="52">
        <v>0</v>
      </c>
      <c r="M11" s="52">
        <v>2.2000000000000002</v>
      </c>
      <c r="N11" s="41">
        <v>13.96</v>
      </c>
      <c r="O11" s="32">
        <v>2</v>
      </c>
      <c r="P11" s="30">
        <v>1.1499999999999999</v>
      </c>
      <c r="Q11" s="30">
        <v>1.1499999999999999</v>
      </c>
      <c r="R11" s="31">
        <v>1.5</v>
      </c>
      <c r="S11" s="31">
        <v>0</v>
      </c>
      <c r="T11" s="6">
        <f>SUM(F11:S11)</f>
        <v>29.959999999999997</v>
      </c>
    </row>
    <row r="12" spans="1:21" ht="22.5" x14ac:dyDescent="0.2">
      <c r="A12" s="98" t="s">
        <v>36</v>
      </c>
      <c r="B12" s="99"/>
      <c r="C12" s="99"/>
      <c r="D12" s="100"/>
      <c r="E12" s="7">
        <v>3193.7</v>
      </c>
      <c r="F12" s="81" t="s">
        <v>37</v>
      </c>
      <c r="G12" s="82"/>
      <c r="H12" s="82"/>
      <c r="I12" s="82"/>
      <c r="J12" s="82"/>
      <c r="K12" s="82"/>
      <c r="L12" s="82"/>
      <c r="M12" s="82"/>
      <c r="N12" s="82"/>
      <c r="O12" s="83"/>
      <c r="P12" s="84" t="s">
        <v>38</v>
      </c>
      <c r="Q12" s="85"/>
      <c r="R12" s="6" t="s">
        <v>39</v>
      </c>
      <c r="S12" s="6"/>
      <c r="T12" s="6"/>
    </row>
    <row r="13" spans="1:21" x14ac:dyDescent="0.2">
      <c r="A13" s="103" t="s">
        <v>40</v>
      </c>
      <c r="B13" s="104"/>
      <c r="C13" s="104"/>
      <c r="D13" s="104"/>
      <c r="E13" s="105"/>
      <c r="F13" s="8">
        <f>E12*F7</f>
        <v>3960.1879999999996</v>
      </c>
      <c r="G13" s="8">
        <f>E12*G7</f>
        <v>9070.1079999999984</v>
      </c>
      <c r="H13" s="8">
        <f>E12*H8</f>
        <v>5109.92</v>
      </c>
      <c r="I13" s="8">
        <f>E12*I7</f>
        <v>1277.48</v>
      </c>
      <c r="J13" s="8">
        <f>E12*J7</f>
        <v>6131.9039999999995</v>
      </c>
      <c r="K13" s="8">
        <f>SUM(K7*2002.5)</f>
        <v>0</v>
      </c>
      <c r="L13" s="8">
        <f>SUM(L7*2002.5)</f>
        <v>0</v>
      </c>
      <c r="M13" s="8">
        <f>E12*M7</f>
        <v>7026.14</v>
      </c>
      <c r="N13" s="8">
        <f>E12*N11</f>
        <v>44584.052000000003</v>
      </c>
      <c r="O13" s="8">
        <f>E12*O7</f>
        <v>6387.4</v>
      </c>
      <c r="P13" s="8">
        <f>E12*P7</f>
        <v>3672.7549999999997</v>
      </c>
      <c r="Q13" s="8">
        <f>E12*Q7</f>
        <v>3672.7549999999997</v>
      </c>
      <c r="R13" s="8">
        <f>E12*R7</f>
        <v>4790.5499999999993</v>
      </c>
      <c r="S13" s="8">
        <v>0</v>
      </c>
      <c r="T13" s="8">
        <f>SUM(F13:R13)</f>
        <v>95683.252000000008</v>
      </c>
      <c r="U13" s="1"/>
    </row>
    <row r="14" spans="1:21" x14ac:dyDescent="0.2">
      <c r="A14" s="106" t="s">
        <v>41</v>
      </c>
      <c r="B14" s="106"/>
      <c r="C14" s="106"/>
      <c r="D14" s="106"/>
      <c r="E14" s="107"/>
      <c r="F14" s="108" t="s">
        <v>42</v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10"/>
    </row>
    <row r="15" spans="1:21" ht="15" customHeight="1" x14ac:dyDescent="0.2">
      <c r="A15" s="113" t="s">
        <v>43</v>
      </c>
      <c r="B15" s="113"/>
      <c r="C15" s="113"/>
      <c r="D15" s="114"/>
      <c r="E15" s="9">
        <v>-91007.62</v>
      </c>
      <c r="F15" s="46"/>
      <c r="G15" s="44"/>
      <c r="H15" s="10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</row>
    <row r="16" spans="1:21" x14ac:dyDescent="0.2">
      <c r="A16" s="34"/>
      <c r="B16" s="111" t="s">
        <v>54</v>
      </c>
      <c r="C16" s="111"/>
      <c r="D16" s="35" t="s">
        <v>41</v>
      </c>
      <c r="E16" s="36" t="s">
        <v>19</v>
      </c>
      <c r="F16" s="46"/>
      <c r="G16" s="44"/>
      <c r="H16" s="10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5"/>
    </row>
    <row r="17" spans="1:20" x14ac:dyDescent="0.2">
      <c r="A17" s="11" t="s">
        <v>44</v>
      </c>
      <c r="B17" s="101">
        <v>63173.95</v>
      </c>
      <c r="C17" s="112"/>
      <c r="D17" s="37">
        <v>45425.41</v>
      </c>
      <c r="E17" s="38"/>
      <c r="F17" s="12">
        <f>E12*F8</f>
        <v>3960.1879999999996</v>
      </c>
      <c r="G17" s="12">
        <f>E12*G8</f>
        <v>9070.1079999999984</v>
      </c>
      <c r="H17" s="13">
        <f>E12*H8</f>
        <v>5109.92</v>
      </c>
      <c r="I17" s="12">
        <v>1400</v>
      </c>
      <c r="J17" s="12">
        <f>E12*J8</f>
        <v>6131.9039999999995</v>
      </c>
      <c r="K17" s="12">
        <v>0</v>
      </c>
      <c r="L17" s="12">
        <v>0</v>
      </c>
      <c r="M17" s="12">
        <f>E12*M8</f>
        <v>7026.14</v>
      </c>
      <c r="N17" s="12">
        <f>3511.19+28604.21+9166.61</f>
        <v>41282.009999999995</v>
      </c>
      <c r="O17" s="12">
        <v>0</v>
      </c>
      <c r="P17" s="39">
        <v>743</v>
      </c>
      <c r="Q17" s="39">
        <v>0</v>
      </c>
      <c r="R17" s="12">
        <f>E12*R8</f>
        <v>4790.5499999999993</v>
      </c>
      <c r="S17" s="12">
        <v>0</v>
      </c>
      <c r="T17" s="14">
        <f t="shared" ref="T17:T28" si="0">SUM(F17:S17)</f>
        <v>79513.819999999992</v>
      </c>
    </row>
    <row r="18" spans="1:20" x14ac:dyDescent="0.2">
      <c r="A18" s="11" t="s">
        <v>45</v>
      </c>
      <c r="B18" s="101">
        <v>91609.72</v>
      </c>
      <c r="C18" s="102"/>
      <c r="D18" s="37">
        <v>48087.950000000004</v>
      </c>
      <c r="E18" s="38"/>
      <c r="F18" s="12">
        <v>3960.1879999999996</v>
      </c>
      <c r="G18" s="12">
        <v>9070.1079999999984</v>
      </c>
      <c r="H18" s="13">
        <v>5109.92</v>
      </c>
      <c r="I18" s="12">
        <v>1400</v>
      </c>
      <c r="J18" s="12">
        <v>6131.9039999999995</v>
      </c>
      <c r="K18" s="12">
        <v>0</v>
      </c>
      <c r="L18" s="12">
        <v>0</v>
      </c>
      <c r="M18" s="12">
        <v>7026.14</v>
      </c>
      <c r="N18" s="12">
        <f>3017.24+26694.56+8071.12</f>
        <v>37782.920000000006</v>
      </c>
      <c r="O18" s="12">
        <v>600</v>
      </c>
      <c r="P18" s="39">
        <v>359</v>
      </c>
      <c r="Q18" s="39">
        <v>0</v>
      </c>
      <c r="R18" s="12">
        <v>4790.5499999999993</v>
      </c>
      <c r="S18" s="12">
        <v>0</v>
      </c>
      <c r="T18" s="14">
        <f t="shared" si="0"/>
        <v>76230.73000000001</v>
      </c>
    </row>
    <row r="19" spans="1:20" x14ac:dyDescent="0.2">
      <c r="A19" s="11" t="s">
        <v>3</v>
      </c>
      <c r="B19" s="101">
        <v>61653.8</v>
      </c>
      <c r="C19" s="102"/>
      <c r="D19" s="37">
        <v>79884.56</v>
      </c>
      <c r="E19" s="38"/>
      <c r="F19" s="12">
        <v>3960.1879999999996</v>
      </c>
      <c r="G19" s="12">
        <v>9070.1079999999984</v>
      </c>
      <c r="H19" s="13">
        <v>5109.92</v>
      </c>
      <c r="I19" s="12">
        <v>1400</v>
      </c>
      <c r="J19" s="12">
        <v>6131.9039999999995</v>
      </c>
      <c r="K19" s="12"/>
      <c r="L19" s="12"/>
      <c r="M19" s="12">
        <v>7026.14</v>
      </c>
      <c r="N19" s="12">
        <f>17489.86+1983.51+6733.15</f>
        <v>26206.519999999997</v>
      </c>
      <c r="O19" s="12">
        <v>0</v>
      </c>
      <c r="P19" s="39">
        <v>0</v>
      </c>
      <c r="Q19" s="39">
        <v>0</v>
      </c>
      <c r="R19" s="12">
        <v>4790.5499999999993</v>
      </c>
      <c r="S19" s="12">
        <v>0</v>
      </c>
      <c r="T19" s="14">
        <f t="shared" si="0"/>
        <v>63695.33</v>
      </c>
    </row>
    <row r="20" spans="1:20" x14ac:dyDescent="0.2">
      <c r="A20" s="11" t="s">
        <v>46</v>
      </c>
      <c r="B20" s="101">
        <v>76656.179999999993</v>
      </c>
      <c r="C20" s="102"/>
      <c r="D20" s="37">
        <v>59961.63</v>
      </c>
      <c r="E20" s="38"/>
      <c r="F20" s="12">
        <v>3960.1879999999996</v>
      </c>
      <c r="G20" s="12">
        <v>9070.1079999999984</v>
      </c>
      <c r="H20" s="13">
        <v>5109.92</v>
      </c>
      <c r="I20" s="12">
        <v>700</v>
      </c>
      <c r="J20" s="12">
        <v>6131.9039999999995</v>
      </c>
      <c r="K20" s="12"/>
      <c r="L20" s="12"/>
      <c r="M20" s="12">
        <v>7026.14</v>
      </c>
      <c r="N20" s="12">
        <f>30363.73+1790.25+6919.34</f>
        <v>39073.32</v>
      </c>
      <c r="O20" s="12">
        <v>0</v>
      </c>
      <c r="P20" s="39">
        <v>348</v>
      </c>
      <c r="Q20" s="39">
        <v>0</v>
      </c>
      <c r="R20" s="12">
        <v>4790.5499999999993</v>
      </c>
      <c r="S20" s="12">
        <v>0</v>
      </c>
      <c r="T20" s="14">
        <f t="shared" si="0"/>
        <v>76210.13</v>
      </c>
    </row>
    <row r="21" spans="1:20" x14ac:dyDescent="0.2">
      <c r="A21" s="11" t="s">
        <v>7</v>
      </c>
      <c r="B21" s="101">
        <v>61109.59</v>
      </c>
      <c r="C21" s="102"/>
      <c r="D21" s="37">
        <v>70669.36</v>
      </c>
      <c r="E21" s="38"/>
      <c r="F21" s="12">
        <v>3960.1879999999996</v>
      </c>
      <c r="G21" s="12">
        <v>9070.1079999999984</v>
      </c>
      <c r="H21" s="13">
        <v>5109.92</v>
      </c>
      <c r="I21" s="12">
        <v>0</v>
      </c>
      <c r="J21" s="12">
        <v>6131.9039999999995</v>
      </c>
      <c r="K21" s="12"/>
      <c r="L21" s="12"/>
      <c r="M21" s="12">
        <v>7026.14</v>
      </c>
      <c r="N21" s="12">
        <f>2239.38+34514.69+8980.42</f>
        <v>45734.49</v>
      </c>
      <c r="O21" s="12">
        <f>1460+7261</f>
        <v>8721</v>
      </c>
      <c r="P21" s="39">
        <v>472</v>
      </c>
      <c r="Q21" s="39">
        <v>0</v>
      </c>
      <c r="R21" s="12">
        <v>4790.5499999999993</v>
      </c>
      <c r="S21" s="12">
        <v>0</v>
      </c>
      <c r="T21" s="14">
        <f t="shared" si="0"/>
        <v>91016.3</v>
      </c>
    </row>
    <row r="22" spans="1:20" x14ac:dyDescent="0.2">
      <c r="A22" s="11" t="s">
        <v>8</v>
      </c>
      <c r="B22" s="101">
        <v>63579.34</v>
      </c>
      <c r="C22" s="102"/>
      <c r="D22" s="37">
        <v>64015.680000000008</v>
      </c>
      <c r="E22" s="38"/>
      <c r="F22" s="12">
        <v>3960.1879999999996</v>
      </c>
      <c r="G22" s="12">
        <v>9070.1079999999984</v>
      </c>
      <c r="H22" s="13">
        <v>5109.92</v>
      </c>
      <c r="I22" s="12">
        <v>0</v>
      </c>
      <c r="J22" s="12">
        <v>6131.9039999999995</v>
      </c>
      <c r="K22" s="12"/>
      <c r="L22" s="12"/>
      <c r="M22" s="12">
        <v>7026.14</v>
      </c>
      <c r="N22" s="12">
        <f>1576.91+6507.99+20660.31</f>
        <v>28745.21</v>
      </c>
      <c r="O22" s="12">
        <f>7261+600</f>
        <v>7861</v>
      </c>
      <c r="P22" s="39">
        <f>7701+436+725</f>
        <v>8862</v>
      </c>
      <c r="Q22" s="39">
        <v>0</v>
      </c>
      <c r="R22" s="12">
        <v>4790.5499999999993</v>
      </c>
      <c r="S22" s="12">
        <v>0</v>
      </c>
      <c r="T22" s="14">
        <f t="shared" si="0"/>
        <v>81557.02</v>
      </c>
    </row>
    <row r="23" spans="1:20" x14ac:dyDescent="0.2">
      <c r="A23" s="11" t="s">
        <v>12</v>
      </c>
      <c r="B23" s="101">
        <v>69658.600000000006</v>
      </c>
      <c r="C23" s="102"/>
      <c r="D23" s="37">
        <v>59496.409999999996</v>
      </c>
      <c r="E23" s="38"/>
      <c r="F23" s="12">
        <v>3960.1879999999996</v>
      </c>
      <c r="G23" s="12">
        <v>9070.11</v>
      </c>
      <c r="H23" s="12">
        <v>5109.92</v>
      </c>
      <c r="I23" s="12">
        <v>0</v>
      </c>
      <c r="J23" s="12">
        <v>6131.9</v>
      </c>
      <c r="K23" s="12"/>
      <c r="L23" s="12"/>
      <c r="M23" s="12">
        <v>7026.14</v>
      </c>
      <c r="N23" s="12">
        <f>18210.27+12296.57+8019.16</f>
        <v>38526</v>
      </c>
      <c r="O23" s="12">
        <v>0</v>
      </c>
      <c r="P23" s="39">
        <f>14679+787+1144</f>
        <v>16610</v>
      </c>
      <c r="Q23" s="39">
        <v>0</v>
      </c>
      <c r="R23" s="12">
        <v>4790.5499999999993</v>
      </c>
      <c r="S23" s="12">
        <v>0</v>
      </c>
      <c r="T23" s="14">
        <f t="shared" si="0"/>
        <v>91224.808000000005</v>
      </c>
    </row>
    <row r="24" spans="1:20" x14ac:dyDescent="0.2">
      <c r="A24" s="11" t="s">
        <v>13</v>
      </c>
      <c r="B24" s="101">
        <v>79347.56</v>
      </c>
      <c r="C24" s="102"/>
      <c r="D24" s="37">
        <v>58248.29</v>
      </c>
      <c r="E24" s="38"/>
      <c r="F24" s="12">
        <v>3960.1879999999996</v>
      </c>
      <c r="G24" s="12">
        <v>9070.11</v>
      </c>
      <c r="H24" s="12">
        <v>5109.92</v>
      </c>
      <c r="I24" s="12">
        <v>0</v>
      </c>
      <c r="J24" s="12">
        <v>6131.9</v>
      </c>
      <c r="K24" s="12"/>
      <c r="L24" s="12"/>
      <c r="M24" s="12">
        <v>7026.14</v>
      </c>
      <c r="N24" s="12">
        <f>15301.86+29192.95+9097.33</f>
        <v>53592.14</v>
      </c>
      <c r="O24" s="12">
        <v>0</v>
      </c>
      <c r="P24" s="39">
        <v>348</v>
      </c>
      <c r="Q24" s="39">
        <v>0</v>
      </c>
      <c r="R24" s="12">
        <v>4790.5499999999993</v>
      </c>
      <c r="S24" s="12">
        <v>0</v>
      </c>
      <c r="T24" s="14">
        <f t="shared" si="0"/>
        <v>90028.948000000004</v>
      </c>
    </row>
    <row r="25" spans="1:20" x14ac:dyDescent="0.2">
      <c r="A25" s="11" t="s">
        <v>47</v>
      </c>
      <c r="B25" s="101">
        <v>103791.35</v>
      </c>
      <c r="C25" s="102"/>
      <c r="D25" s="37">
        <v>66581.340000000011</v>
      </c>
      <c r="E25" s="38"/>
      <c r="F25" s="12">
        <v>3960.1879999999996</v>
      </c>
      <c r="G25" s="12">
        <v>9070.11</v>
      </c>
      <c r="H25" s="12">
        <v>5109.92</v>
      </c>
      <c r="I25" s="12">
        <v>0</v>
      </c>
      <c r="J25" s="12">
        <v>6131.9</v>
      </c>
      <c r="K25" s="12"/>
      <c r="L25" s="12"/>
      <c r="M25" s="12">
        <v>7026.14</v>
      </c>
      <c r="N25" s="12">
        <f>2136.77+8547.42+1882.99</f>
        <v>12567.18</v>
      </c>
      <c r="O25" s="12">
        <f>7713+2280+681.14</f>
        <v>10674.14</v>
      </c>
      <c r="P25" s="39">
        <v>1598</v>
      </c>
      <c r="Q25" s="39">
        <v>0</v>
      </c>
      <c r="R25" s="12">
        <v>4790.5499999999993</v>
      </c>
      <c r="S25" s="12">
        <v>0</v>
      </c>
      <c r="T25" s="14">
        <f t="shared" si="0"/>
        <v>60928.127999999997</v>
      </c>
    </row>
    <row r="26" spans="1:20" x14ac:dyDescent="0.2">
      <c r="A26" s="11" t="s">
        <v>48</v>
      </c>
      <c r="B26" s="101">
        <v>63135.94</v>
      </c>
      <c r="C26" s="102"/>
      <c r="D26" s="37">
        <v>87717.200000000012</v>
      </c>
      <c r="E26" s="38"/>
      <c r="F26" s="12">
        <v>3960.1879999999996</v>
      </c>
      <c r="G26" s="12">
        <v>9070.11</v>
      </c>
      <c r="H26" s="12">
        <v>5109.92</v>
      </c>
      <c r="I26" s="12">
        <v>700</v>
      </c>
      <c r="J26" s="12">
        <v>6131.9</v>
      </c>
      <c r="K26" s="12"/>
      <c r="L26" s="12"/>
      <c r="M26" s="12">
        <v>7026.14</v>
      </c>
      <c r="N26" s="12">
        <f>1882.6+7131.51</f>
        <v>9014.11</v>
      </c>
      <c r="O26" s="12">
        <v>0</v>
      </c>
      <c r="P26" s="39">
        <v>9135</v>
      </c>
      <c r="Q26" s="39">
        <v>0</v>
      </c>
      <c r="R26" s="12">
        <v>4790.5499999999993</v>
      </c>
      <c r="S26" s="12">
        <v>0</v>
      </c>
      <c r="T26" s="14">
        <f t="shared" si="0"/>
        <v>54937.918000000005</v>
      </c>
    </row>
    <row r="27" spans="1:20" x14ac:dyDescent="0.2">
      <c r="A27" s="11" t="s">
        <v>49</v>
      </c>
      <c r="B27" s="101">
        <v>59287.89</v>
      </c>
      <c r="C27" s="102"/>
      <c r="D27" s="37">
        <v>53646.09</v>
      </c>
      <c r="E27" s="38"/>
      <c r="F27" s="12">
        <v>3960.1879999999996</v>
      </c>
      <c r="G27" s="12">
        <v>9070.11</v>
      </c>
      <c r="H27" s="12">
        <v>5109.92</v>
      </c>
      <c r="I27" s="12">
        <v>1400</v>
      </c>
      <c r="J27" s="12">
        <v>6131.9</v>
      </c>
      <c r="K27" s="12"/>
      <c r="L27" s="12"/>
      <c r="M27" s="12">
        <v>7026.14</v>
      </c>
      <c r="N27" s="12">
        <f>19702.05+16306.49+8570.24</f>
        <v>44578.78</v>
      </c>
      <c r="O27" s="12">
        <v>0</v>
      </c>
      <c r="P27" s="39">
        <v>0</v>
      </c>
      <c r="Q27" s="39">
        <v>19410</v>
      </c>
      <c r="R27" s="12">
        <v>4790.5499999999993</v>
      </c>
      <c r="S27" s="12">
        <v>0</v>
      </c>
      <c r="T27" s="14">
        <f t="shared" si="0"/>
        <v>101477.588</v>
      </c>
    </row>
    <row r="28" spans="1:20" x14ac:dyDescent="0.2">
      <c r="A28" s="11" t="s">
        <v>50</v>
      </c>
      <c r="B28" s="101">
        <v>94259.47</v>
      </c>
      <c r="C28" s="102"/>
      <c r="D28" s="37">
        <v>56572.600000000006</v>
      </c>
      <c r="E28" s="38"/>
      <c r="F28" s="12">
        <v>3960.1879999999996</v>
      </c>
      <c r="G28" s="12">
        <v>9070.11</v>
      </c>
      <c r="H28" s="12">
        <v>5109.92</v>
      </c>
      <c r="I28" s="12">
        <v>1400</v>
      </c>
      <c r="J28" s="12">
        <v>6131.9</v>
      </c>
      <c r="K28" s="12"/>
      <c r="L28" s="12"/>
      <c r="M28" s="12">
        <v>7026.14</v>
      </c>
      <c r="N28" s="12">
        <f>1769.43+14619.07+6384+11098.83</f>
        <v>33871.33</v>
      </c>
      <c r="O28" s="12">
        <v>0</v>
      </c>
      <c r="P28" s="39">
        <v>377</v>
      </c>
      <c r="Q28" s="39">
        <v>0</v>
      </c>
      <c r="R28" s="12">
        <v>4790.5499999999993</v>
      </c>
      <c r="S28" s="12">
        <v>0</v>
      </c>
      <c r="T28" s="14">
        <f t="shared" si="0"/>
        <v>71737.138000000006</v>
      </c>
    </row>
    <row r="29" spans="1:20" ht="19.5" x14ac:dyDescent="0.2">
      <c r="A29" s="54" t="s">
        <v>51</v>
      </c>
      <c r="B29" s="101">
        <v>0</v>
      </c>
      <c r="C29" s="102"/>
      <c r="D29" s="37">
        <f>1800+1800+1800+1800</f>
        <v>7200</v>
      </c>
      <c r="E29" s="19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9"/>
      <c r="Q29" s="39"/>
      <c r="R29" s="12"/>
      <c r="S29" s="12"/>
      <c r="T29" s="14"/>
    </row>
    <row r="30" spans="1:20" x14ac:dyDescent="0.2">
      <c r="A30" s="15" t="s">
        <v>6</v>
      </c>
      <c r="B30" s="115">
        <f>SUM(B17:B29)</f>
        <v>887263.39</v>
      </c>
      <c r="C30" s="116"/>
      <c r="D30" s="22">
        <f>SUM(D17:D29)</f>
        <v>757506.52</v>
      </c>
      <c r="E30" s="22"/>
      <c r="F30" s="22">
        <f>SUM(F17:F29)</f>
        <v>47522.256000000001</v>
      </c>
      <c r="G30" s="22">
        <f>SUM(G17:G29)</f>
        <v>108841.30799999999</v>
      </c>
      <c r="H30" s="22">
        <f>SUM(H17:H29)</f>
        <v>61319.039999999986</v>
      </c>
      <c r="I30" s="22">
        <f>SUM(I17:I29)</f>
        <v>8400</v>
      </c>
      <c r="J30" s="22">
        <f>SUM(J17:J29)</f>
        <v>73582.823999999993</v>
      </c>
      <c r="K30" s="22"/>
      <c r="L30" s="22"/>
      <c r="M30" s="22">
        <f t="shared" ref="M30:T30" si="1">SUM(M17:M29)</f>
        <v>84313.680000000008</v>
      </c>
      <c r="N30" s="22">
        <f t="shared" si="1"/>
        <v>410974.00999999995</v>
      </c>
      <c r="O30" s="22">
        <f t="shared" si="1"/>
        <v>27856.14</v>
      </c>
      <c r="P30" s="22">
        <f t="shared" si="1"/>
        <v>38852</v>
      </c>
      <c r="Q30" s="22">
        <f t="shared" si="1"/>
        <v>19410</v>
      </c>
      <c r="R30" s="22">
        <f t="shared" si="1"/>
        <v>57486.600000000006</v>
      </c>
      <c r="S30" s="22">
        <f t="shared" si="1"/>
        <v>0</v>
      </c>
      <c r="T30" s="24">
        <f t="shared" si="1"/>
        <v>938557.85800000001</v>
      </c>
    </row>
    <row r="31" spans="1:20" x14ac:dyDescent="0.2">
      <c r="A31" s="16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8" t="s">
        <v>18</v>
      </c>
      <c r="R31" s="86">
        <f>SUM(E15+D30-T30)</f>
        <v>-272058.95799999998</v>
      </c>
      <c r="S31" s="86"/>
      <c r="T31" s="86"/>
    </row>
    <row r="32" spans="1:20" x14ac:dyDescent="0.2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8"/>
      <c r="R32" s="47"/>
      <c r="S32" s="47"/>
      <c r="T32" s="47"/>
    </row>
    <row r="33" spans="1:20" x14ac:dyDescent="0.2">
      <c r="A33" s="16"/>
      <c r="B33" s="3"/>
      <c r="C33" s="3"/>
      <c r="D33" s="3" t="s">
        <v>10</v>
      </c>
      <c r="E33" s="3">
        <v>600</v>
      </c>
      <c r="F33" s="3" t="s">
        <v>64</v>
      </c>
      <c r="G33" s="3"/>
      <c r="H33" s="3"/>
      <c r="I33" s="3"/>
      <c r="J33" s="49" t="s">
        <v>11</v>
      </c>
      <c r="K33" s="49"/>
      <c r="L33" s="49"/>
      <c r="M33" s="49">
        <v>3511.19</v>
      </c>
      <c r="N33" s="49" t="s">
        <v>63</v>
      </c>
      <c r="O33" s="50">
        <v>28604.21</v>
      </c>
      <c r="P33" s="49" t="s">
        <v>61</v>
      </c>
      <c r="Q33" s="49">
        <v>9166.61</v>
      </c>
      <c r="R33" s="51" t="s">
        <v>65</v>
      </c>
      <c r="S33" s="51"/>
      <c r="T33" s="47"/>
    </row>
    <row r="34" spans="1:20" x14ac:dyDescent="0.2">
      <c r="A34" s="16"/>
      <c r="B34" s="3"/>
      <c r="C34" s="23"/>
      <c r="D34" s="3" t="s">
        <v>7</v>
      </c>
      <c r="E34" s="3">
        <v>7261</v>
      </c>
      <c r="F34" s="3" t="s">
        <v>52</v>
      </c>
      <c r="G34" s="3"/>
      <c r="H34" s="3"/>
      <c r="I34" s="3"/>
      <c r="J34" s="49" t="s">
        <v>10</v>
      </c>
      <c r="K34" s="49"/>
      <c r="L34" s="49"/>
      <c r="M34" s="49">
        <v>3017.24</v>
      </c>
      <c r="N34" s="49" t="s">
        <v>63</v>
      </c>
      <c r="O34" s="50">
        <v>26694.560000000001</v>
      </c>
      <c r="P34" s="49" t="s">
        <v>61</v>
      </c>
      <c r="Q34" s="49">
        <v>8071.12</v>
      </c>
      <c r="R34" s="51" t="s">
        <v>65</v>
      </c>
      <c r="S34" s="49"/>
      <c r="T34" s="17"/>
    </row>
    <row r="35" spans="1:20" x14ac:dyDescent="0.2">
      <c r="A35" s="16"/>
      <c r="B35" s="3"/>
      <c r="C35" s="23"/>
      <c r="D35" s="3"/>
      <c r="E35" s="3">
        <v>1460</v>
      </c>
      <c r="F35" s="3" t="s">
        <v>16</v>
      </c>
      <c r="G35" s="3"/>
      <c r="H35" s="3"/>
      <c r="I35" s="3"/>
      <c r="J35" s="49" t="s">
        <v>3</v>
      </c>
      <c r="K35" s="49"/>
      <c r="L35" s="49"/>
      <c r="M35" s="49">
        <v>1983.51</v>
      </c>
      <c r="N35" s="49" t="s">
        <v>63</v>
      </c>
      <c r="O35" s="50">
        <v>17489.86</v>
      </c>
      <c r="P35" s="49" t="s">
        <v>61</v>
      </c>
      <c r="Q35" s="49">
        <v>6733.15</v>
      </c>
      <c r="R35" s="51" t="s">
        <v>65</v>
      </c>
      <c r="S35" s="49"/>
      <c r="T35" s="17"/>
    </row>
    <row r="36" spans="1:20" x14ac:dyDescent="0.2">
      <c r="A36" s="16"/>
      <c r="B36" s="3"/>
      <c r="C36" s="23"/>
      <c r="D36" s="3" t="s">
        <v>8</v>
      </c>
      <c r="E36" s="3">
        <v>7261</v>
      </c>
      <c r="F36" s="3" t="s">
        <v>52</v>
      </c>
      <c r="G36" s="3"/>
      <c r="H36" s="3"/>
      <c r="I36" s="3"/>
      <c r="J36" s="49" t="s">
        <v>4</v>
      </c>
      <c r="K36" s="49"/>
      <c r="L36" s="49"/>
      <c r="M36" s="49">
        <v>1790.25</v>
      </c>
      <c r="N36" s="49" t="s">
        <v>63</v>
      </c>
      <c r="O36" s="50">
        <v>30363.73</v>
      </c>
      <c r="P36" s="49" t="s">
        <v>61</v>
      </c>
      <c r="Q36" s="49">
        <v>6919.34</v>
      </c>
      <c r="R36" s="51" t="s">
        <v>65</v>
      </c>
      <c r="S36" s="49"/>
      <c r="T36" s="17"/>
    </row>
    <row r="37" spans="1:20" x14ac:dyDescent="0.2">
      <c r="A37" s="16"/>
      <c r="B37" s="3"/>
      <c r="C37" s="23"/>
      <c r="D37" s="3"/>
      <c r="E37" s="3">
        <v>600</v>
      </c>
      <c r="F37" s="3" t="s">
        <v>64</v>
      </c>
      <c r="G37" s="3"/>
      <c r="H37" s="3"/>
      <c r="I37" s="3"/>
      <c r="J37" s="49" t="s">
        <v>7</v>
      </c>
      <c r="K37" s="49"/>
      <c r="L37" s="49"/>
      <c r="M37" s="49">
        <v>2239.38</v>
      </c>
      <c r="N37" s="49" t="s">
        <v>63</v>
      </c>
      <c r="O37" s="50">
        <v>34514.69</v>
      </c>
      <c r="P37" s="49" t="s">
        <v>61</v>
      </c>
      <c r="Q37" s="49">
        <v>8980.42</v>
      </c>
      <c r="R37" s="51" t="s">
        <v>65</v>
      </c>
      <c r="S37" s="49"/>
      <c r="T37" s="17"/>
    </row>
    <row r="38" spans="1:20" x14ac:dyDescent="0.2">
      <c r="A38" s="16"/>
      <c r="B38" s="3"/>
      <c r="C38" s="23"/>
      <c r="D38" s="3" t="s">
        <v>14</v>
      </c>
      <c r="E38" s="3">
        <v>7713</v>
      </c>
      <c r="F38" s="3" t="s">
        <v>17</v>
      </c>
      <c r="G38" s="3"/>
      <c r="H38" s="3"/>
      <c r="I38" s="3"/>
      <c r="J38" s="49" t="s">
        <v>8</v>
      </c>
      <c r="K38" s="49"/>
      <c r="L38" s="49"/>
      <c r="M38" s="49">
        <v>1576.91</v>
      </c>
      <c r="N38" s="49" t="s">
        <v>63</v>
      </c>
      <c r="O38" s="50">
        <v>20660.310000000001</v>
      </c>
      <c r="P38" s="49" t="s">
        <v>61</v>
      </c>
      <c r="Q38" s="49">
        <v>6507.99</v>
      </c>
      <c r="R38" s="51" t="s">
        <v>65</v>
      </c>
      <c r="S38" s="49"/>
      <c r="T38" s="17"/>
    </row>
    <row r="39" spans="1:20" x14ac:dyDescent="0.2">
      <c r="A39" s="16"/>
      <c r="B39" s="3"/>
      <c r="C39" s="23"/>
      <c r="D39" s="3"/>
      <c r="E39" s="3">
        <v>2280</v>
      </c>
      <c r="F39" s="3" t="s">
        <v>66</v>
      </c>
      <c r="G39" s="3"/>
      <c r="H39" s="3"/>
      <c r="I39" s="3"/>
      <c r="J39" s="49" t="s">
        <v>12</v>
      </c>
      <c r="K39" s="49"/>
      <c r="L39" s="49"/>
      <c r="M39" s="49">
        <v>12296.57</v>
      </c>
      <c r="N39" s="49" t="s">
        <v>63</v>
      </c>
      <c r="O39" s="50">
        <v>18210.27</v>
      </c>
      <c r="P39" s="49" t="s">
        <v>61</v>
      </c>
      <c r="Q39" s="49">
        <v>8019.16</v>
      </c>
      <c r="R39" s="51" t="s">
        <v>65</v>
      </c>
      <c r="S39" s="49"/>
      <c r="T39" s="17"/>
    </row>
    <row r="40" spans="1:20" x14ac:dyDescent="0.2">
      <c r="A40" s="16"/>
      <c r="B40" s="3"/>
      <c r="C40" s="23"/>
      <c r="D40" s="3"/>
      <c r="E40" s="3">
        <v>681.14</v>
      </c>
      <c r="F40" s="3" t="s">
        <v>53</v>
      </c>
      <c r="G40" s="3"/>
      <c r="H40" s="3"/>
      <c r="I40" s="3"/>
      <c r="J40" s="49" t="s">
        <v>13</v>
      </c>
      <c r="K40" s="49"/>
      <c r="L40" s="49"/>
      <c r="M40" s="49">
        <v>15301.86</v>
      </c>
      <c r="N40" s="49" t="s">
        <v>63</v>
      </c>
      <c r="O40" s="50">
        <v>29192.95</v>
      </c>
      <c r="P40" s="49" t="s">
        <v>61</v>
      </c>
      <c r="Q40" s="49">
        <v>9097.33</v>
      </c>
      <c r="R40" s="51" t="s">
        <v>65</v>
      </c>
      <c r="S40" s="49"/>
      <c r="T40" s="17"/>
    </row>
    <row r="41" spans="1:20" x14ac:dyDescent="0.2">
      <c r="A41" s="16"/>
      <c r="B41" s="3"/>
      <c r="C41" s="23"/>
      <c r="D41" s="3"/>
      <c r="E41" s="55"/>
      <c r="F41" s="3"/>
      <c r="G41" s="3"/>
      <c r="H41" s="3"/>
      <c r="I41" s="3"/>
      <c r="J41" s="49" t="s">
        <v>14</v>
      </c>
      <c r="K41" s="49"/>
      <c r="L41" s="49"/>
      <c r="M41" s="49">
        <v>2136.77</v>
      </c>
      <c r="N41" s="49" t="s">
        <v>63</v>
      </c>
      <c r="O41" s="50">
        <v>1882.99</v>
      </c>
      <c r="P41" s="49" t="s">
        <v>61</v>
      </c>
      <c r="Q41" s="49">
        <v>8547.42</v>
      </c>
      <c r="R41" s="51" t="s">
        <v>65</v>
      </c>
      <c r="S41" s="49"/>
      <c r="T41" s="17"/>
    </row>
    <row r="42" spans="1:20" x14ac:dyDescent="0.2">
      <c r="A42" s="16"/>
      <c r="B42" s="3"/>
      <c r="C42" s="23"/>
      <c r="D42" s="3"/>
      <c r="E42" s="55"/>
      <c r="F42" s="3"/>
      <c r="G42" s="3"/>
      <c r="H42" s="3"/>
      <c r="I42" s="3"/>
      <c r="J42" s="49" t="s">
        <v>15</v>
      </c>
      <c r="K42" s="49"/>
      <c r="L42" s="49"/>
      <c r="M42" s="49">
        <v>0</v>
      </c>
      <c r="N42" s="49" t="s">
        <v>63</v>
      </c>
      <c r="O42" s="50">
        <v>1882.6</v>
      </c>
      <c r="P42" s="49" t="s">
        <v>61</v>
      </c>
      <c r="Q42" s="49">
        <v>7131.51</v>
      </c>
      <c r="R42" s="51" t="s">
        <v>65</v>
      </c>
      <c r="S42" s="49"/>
      <c r="T42" s="17"/>
    </row>
    <row r="43" spans="1:20" x14ac:dyDescent="0.2">
      <c r="A43" s="16"/>
      <c r="B43" s="3"/>
      <c r="C43" s="23"/>
      <c r="D43" s="3"/>
      <c r="E43" s="55"/>
      <c r="F43" s="3"/>
      <c r="G43" s="3"/>
      <c r="H43" s="3"/>
      <c r="I43" s="3"/>
      <c r="J43" s="49" t="s">
        <v>0</v>
      </c>
      <c r="K43" s="49"/>
      <c r="L43" s="49"/>
      <c r="M43" s="49">
        <v>16306.49</v>
      </c>
      <c r="N43" s="49" t="s">
        <v>63</v>
      </c>
      <c r="O43" s="50">
        <v>19702.05</v>
      </c>
      <c r="P43" s="49" t="s">
        <v>61</v>
      </c>
      <c r="Q43" s="49">
        <v>8570.24</v>
      </c>
      <c r="R43" s="51" t="s">
        <v>65</v>
      </c>
      <c r="S43" s="49"/>
      <c r="T43" s="17"/>
    </row>
    <row r="44" spans="1:20" x14ac:dyDescent="0.2">
      <c r="A44" s="16"/>
      <c r="B44" s="3"/>
      <c r="C44" s="23"/>
      <c r="D44" s="3"/>
      <c r="E44" s="55"/>
      <c r="F44" s="3"/>
      <c r="G44" s="3"/>
      <c r="H44" s="3"/>
      <c r="I44" s="3"/>
      <c r="J44" s="49" t="s">
        <v>2</v>
      </c>
      <c r="K44" s="49"/>
      <c r="L44" s="49"/>
      <c r="M44" s="49">
        <v>1769.43</v>
      </c>
      <c r="N44" s="49" t="s">
        <v>63</v>
      </c>
      <c r="O44" s="50">
        <v>14619.07</v>
      </c>
      <c r="P44" s="49" t="s">
        <v>61</v>
      </c>
      <c r="Q44" s="49">
        <v>6384</v>
      </c>
      <c r="R44" s="51" t="s">
        <v>65</v>
      </c>
      <c r="S44" s="49"/>
      <c r="T44" s="17"/>
    </row>
    <row r="45" spans="1:20" x14ac:dyDescent="0.2">
      <c r="A45" s="16"/>
      <c r="B45" s="3"/>
      <c r="C45" s="23"/>
      <c r="D45" s="3"/>
      <c r="E45" s="55"/>
      <c r="F45" s="3"/>
      <c r="G45" s="3"/>
      <c r="H45" s="3"/>
      <c r="I45" s="3"/>
      <c r="J45" s="49"/>
      <c r="K45" s="49"/>
      <c r="L45" s="49"/>
      <c r="M45" s="49"/>
      <c r="N45" s="49"/>
      <c r="O45" s="50"/>
      <c r="P45" s="49"/>
      <c r="Q45" s="50">
        <f>9405.79*1.18</f>
        <v>11098.832200000001</v>
      </c>
      <c r="R45" s="49" t="s">
        <v>67</v>
      </c>
      <c r="T45" s="17"/>
    </row>
    <row r="46" spans="1:20" x14ac:dyDescent="0.2">
      <c r="C46" s="40"/>
      <c r="O46" s="4"/>
      <c r="R46" s="56"/>
      <c r="S46" s="56"/>
      <c r="T46" s="56"/>
    </row>
  </sheetData>
  <mergeCells count="51"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P12:Q12"/>
    <mergeCell ref="H5:H6"/>
    <mergeCell ref="I5:I6"/>
    <mergeCell ref="J5:J6"/>
    <mergeCell ref="K5:K6"/>
    <mergeCell ref="L5:L6"/>
    <mergeCell ref="M5:M6"/>
    <mergeCell ref="N5:O5"/>
    <mergeCell ref="B8:D8"/>
    <mergeCell ref="B9:D9"/>
    <mergeCell ref="A12:D12"/>
    <mergeCell ref="F12:O12"/>
    <mergeCell ref="B5:B6"/>
    <mergeCell ref="C5:C6"/>
    <mergeCell ref="D5:D6"/>
    <mergeCell ref="E5:E6"/>
    <mergeCell ref="F5:F6"/>
    <mergeCell ref="G5:G6"/>
    <mergeCell ref="B10:D10"/>
    <mergeCell ref="B11:D11"/>
    <mergeCell ref="B23:C23"/>
    <mergeCell ref="A13:E13"/>
    <mergeCell ref="A14:E14"/>
    <mergeCell ref="F14:T14"/>
    <mergeCell ref="A15:D15"/>
    <mergeCell ref="B16:C16"/>
    <mergeCell ref="B17:C17"/>
    <mergeCell ref="B18:C18"/>
    <mergeCell ref="B19:C19"/>
    <mergeCell ref="B20:C20"/>
    <mergeCell ref="B21:C21"/>
    <mergeCell ref="B22:C22"/>
    <mergeCell ref="B24:C24"/>
    <mergeCell ref="R46:T46"/>
    <mergeCell ref="B25:C25"/>
    <mergeCell ref="B30:C30"/>
    <mergeCell ref="R31:T31"/>
    <mergeCell ref="B26:C26"/>
    <mergeCell ref="B27:C27"/>
    <mergeCell ref="B28:C28"/>
    <mergeCell ref="B29:C29"/>
  </mergeCells>
  <pageMargins left="7.2916666666666671E-2" right="3.125E-2" top="0.14583333333333334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2019-02-05T09:39:59Z</cp:lastPrinted>
  <dcterms:created xsi:type="dcterms:W3CDTF">2007-02-04T12:22:59Z</dcterms:created>
  <dcterms:modified xsi:type="dcterms:W3CDTF">2019-02-11T08:00:38Z</dcterms:modified>
</cp:coreProperties>
</file>