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3515" windowHeight="4845" activeTab="0"/>
  </bookViews>
  <sheets>
    <sheet name="2018" sheetId="1" r:id="rId1"/>
    <sheet name="Лист1" sheetId="2" state="hidden" r:id="rId2"/>
  </sheets>
  <definedNames>
    <definedName name="_xlnm.Print_Area" localSheetId="0">'2018'!$D$34:$T$50</definedName>
  </definedNames>
  <calcPr fullCalcOnLoad="1" refMode="R1C1"/>
</workbook>
</file>

<file path=xl/comments1.xml><?xml version="1.0" encoding="utf-8"?>
<comments xmlns="http://schemas.openxmlformats.org/spreadsheetml/2006/main">
  <authors>
    <author>den</author>
    <author>User</author>
  </authors>
  <commentList>
    <comment ref="O17" authorId="0">
      <text>
        <r>
          <rPr>
            <b/>
            <sz val="9"/>
            <rFont val="Tahoma"/>
            <family val="2"/>
          </rPr>
          <t>den:</t>
        </r>
        <r>
          <rPr>
            <sz val="9"/>
            <rFont val="Tahoma"/>
            <family val="2"/>
          </rPr>
          <t xml:space="preserve">
1500р-уборка подвала
1800-замена доводчика</t>
        </r>
      </text>
    </comment>
    <comment ref="O20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1998-разовая уборка со стороны магазина
2980-замок эл.магнитный
1000-таблички
1000-очистка подвала от мусора</t>
        </r>
      </text>
    </comment>
    <comment ref="G22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повышение</t>
        </r>
      </text>
    </comment>
    <comment ref="O21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100-известь
2879-покос</t>
        </r>
      </text>
    </comment>
    <comment ref="O22" authorId="0">
      <text>
        <r>
          <rPr>
            <b/>
            <sz val="9"/>
            <rFont val="Tahoma"/>
            <family val="2"/>
          </rPr>
          <t>den:</t>
        </r>
        <r>
          <rPr>
            <sz val="9"/>
            <rFont val="Tahoma"/>
            <family val="2"/>
          </rPr>
          <t xml:space="preserve">
2879-покос
15000-покраска лавочек 6шт,бордюров 160м,покраска газовой трубы80м,побелка деревьев
1500-уборка подвала</t>
        </r>
      </text>
    </comment>
    <comment ref="O24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1200-домофон</t>
        </r>
      </text>
    </comment>
    <comment ref="O25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1089,72-тех.обслуживание ОДГО</t>
        </r>
      </text>
    </comment>
    <comment ref="O26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1000-демонтаж столбов под бельевые веревки
1500-очистка фильтров в теплосчетчике</t>
        </r>
      </text>
    </comment>
    <comment ref="O27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4800-16 почтовых ящиков с работой</t>
        </r>
      </text>
    </comment>
    <comment ref="O28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798-составление реестра собственников</t>
        </r>
      </text>
    </comment>
  </commentList>
</comments>
</file>

<file path=xl/sharedStrings.xml><?xml version="1.0" encoding="utf-8"?>
<sst xmlns="http://schemas.openxmlformats.org/spreadsheetml/2006/main" count="134" uniqueCount="96">
  <si>
    <t>май</t>
  </si>
  <si>
    <t>июнь</t>
  </si>
  <si>
    <t>июль</t>
  </si>
  <si>
    <t>Содержание</t>
  </si>
  <si>
    <t>август</t>
  </si>
  <si>
    <t>ремонт</t>
  </si>
  <si>
    <t>итого</t>
  </si>
  <si>
    <t>Наименование работ</t>
  </si>
  <si>
    <t>январь</t>
  </si>
  <si>
    <t>ИТОГО</t>
  </si>
  <si>
    <t>февраль</t>
  </si>
  <si>
    <t>март</t>
  </si>
  <si>
    <t>апрель</t>
  </si>
  <si>
    <t>сентябрь</t>
  </si>
  <si>
    <t>октябрь</t>
  </si>
  <si>
    <t>ноябрь</t>
  </si>
  <si>
    <t>декабрь</t>
  </si>
  <si>
    <t>ИТОГО:</t>
  </si>
  <si>
    <t>долг</t>
  </si>
  <si>
    <t>Итого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</si>
  <si>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</si>
  <si>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</si>
  <si>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</si>
  <si>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</si>
  <si>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</si>
  <si>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 xml:space="preserve"> управле-ние</t>
  </si>
  <si>
    <t>начисление и сбор платы за содержание и ремонт жилых помещений, взыскание задолженности</t>
  </si>
  <si>
    <t>Работы по содержанию земельного участка с элементами озеленения и благоустройства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</si>
  <si>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</si>
  <si>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</si>
  <si>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</si>
  <si>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                             расходы по содержанию и ремноту лифта</t>
  </si>
  <si>
    <t>работы по содержанию помещений, входящих в состав общего имущества, уборка подъездов</t>
  </si>
  <si>
    <t xml:space="preserve">общехозяйственные расходы, ведение технической документации, предоставление собственникам информации, ведение сайтов 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</si>
  <si>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</si>
  <si>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</si>
  <si>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</si>
  <si>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</si>
  <si>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</si>
  <si>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</si>
  <si>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</si>
  <si>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</si>
  <si>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</si>
  <si>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</si>
  <si>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</si>
  <si>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</si>
  <si>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</si>
  <si>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</si>
  <si>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</si>
  <si>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</si>
  <si>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</si>
  <si>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</si>
  <si>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</si>
  <si>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Прочие работы по содержанию общедомового имущества</t>
  </si>
  <si>
    <t>Дата выполнения</t>
  </si>
  <si>
    <t>Периодич-ность /количествен-ный показатель выполненной работы (оказанной услуги)</t>
  </si>
  <si>
    <t>Сметная стои-мость работы за единицу</t>
  </si>
  <si>
    <t xml:space="preserve">Сметная стои-мость на весь объем работ (услуг) </t>
  </si>
  <si>
    <t xml:space="preserve">Цена выпол-неной работы </t>
  </si>
  <si>
    <t>Работы по содержанию земельного участка с элементами озеленения и благоустройства:</t>
  </si>
  <si>
    <t>1)спил деревьев</t>
  </si>
  <si>
    <t>по мере необходи-мости</t>
  </si>
  <si>
    <t>2)вывоз крупногабаритного мусора</t>
  </si>
  <si>
    <t>3) покос</t>
  </si>
  <si>
    <t>не менее 2 раза в год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</si>
  <si>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</si>
  <si>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и ремонту систем дымоудаления и вентиляции</t>
  </si>
  <si>
    <t>2 раза в год</t>
  </si>
  <si>
    <t>Работы по обеспечению требований пожарной безопасности</t>
  </si>
  <si>
    <t>Работы по содержанию и ремонту систем внутридомового газового оборудования</t>
  </si>
  <si>
    <t>покос</t>
  </si>
  <si>
    <t>тех.обслуживание ОДГО</t>
  </si>
  <si>
    <t>начислено</t>
  </si>
  <si>
    <t>оплата коммунальных ресурсов на содержание ОДИ</t>
  </si>
  <si>
    <t>1 полугодие</t>
  </si>
  <si>
    <t>2 полугодие</t>
  </si>
  <si>
    <t>известь</t>
  </si>
  <si>
    <t>услуги сторонних организаций, разовые работы</t>
  </si>
  <si>
    <t>замена доводчика</t>
  </si>
  <si>
    <t>Информация о доходах и расходах по дому __Тургенева 15__на 2018год.</t>
  </si>
  <si>
    <t>уборка подвала</t>
  </si>
  <si>
    <t>эл-во</t>
  </si>
  <si>
    <t>мрт</t>
  </si>
  <si>
    <t>Боброва</t>
  </si>
  <si>
    <t>разовая уборка со стороны магазина</t>
  </si>
  <si>
    <t>замок эл.магнитный</t>
  </si>
  <si>
    <t>таблички</t>
  </si>
  <si>
    <t>очистка подвала от мусора</t>
  </si>
  <si>
    <t>покраска лавочек 6шт,бордюров 160м,покраска газовой трубы80м,побелка деревьев</t>
  </si>
  <si>
    <t>х/в</t>
  </si>
  <si>
    <t>домофон</t>
  </si>
  <si>
    <t>демонтаж столбов под бельевые веревки</t>
  </si>
  <si>
    <t>16 почтовых ящиков с работой</t>
  </si>
  <si>
    <t>эл-во доначисление за январь 2017г.</t>
  </si>
  <si>
    <t>составление реестра собственников</t>
  </si>
  <si>
    <t>очистка фильтров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</si>
</sst>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[$-FC19]d\ mmmm\ yyyy\ &quot;г.&quot;"/>
    <numFmt numFmtId="174" formatCode="0.000"/>
    <numFmt numFmtId="175" formatCode="#,##0.000_р_."/>
    <numFmt numFmtId="176" formatCode="#,##0.0_р_."/>
    <numFmt numFmtId="177" formatCode="0.0"/>
    <numFmt numFmtId="178" formatCode="#,##0.0000_р_."/>
    <numFmt numFmtId="179" formatCode="#,##0.00000_р_.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_р_."/>
    <numFmt numFmtId="186" formatCode="#,##0&quot;р.&quot;"/>
    <numFmt numFmtId="187" formatCode="0.0000"/>
  </numFmts>
  <fonts count="49">
    <font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b/>
      <sz val="11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6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32" borderId="10" xfId="0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4" fillId="33" borderId="11" xfId="0" applyNumberFormat="1" applyFont="1" applyFill="1" applyBorder="1" applyAlignment="1">
      <alignment/>
    </xf>
    <xf numFmtId="0" fontId="8" fillId="33" borderId="10" xfId="0" applyNumberFormat="1" applyFont="1" applyFill="1" applyBorder="1" applyAlignment="1">
      <alignment wrapText="1"/>
    </xf>
    <xf numFmtId="2" fontId="4" fillId="0" borderId="13" xfId="0" applyNumberFormat="1" applyFont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/>
    </xf>
    <xf numFmtId="2" fontId="1" fillId="7" borderId="13" xfId="0" applyNumberFormat="1" applyFont="1" applyFill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/>
    </xf>
    <xf numFmtId="2" fontId="1" fillId="13" borderId="14" xfId="0" applyNumberFormat="1" applyFont="1" applyFill="1" applyBorder="1" applyAlignment="1">
      <alignment horizontal="center" vertical="top" wrapText="1"/>
    </xf>
    <xf numFmtId="2" fontId="1" fillId="13" borderId="15" xfId="0" applyNumberFormat="1" applyFont="1" applyFill="1" applyBorder="1" applyAlignment="1">
      <alignment horizontal="center" vertical="top" wrapText="1"/>
    </xf>
    <xf numFmtId="2" fontId="1" fillId="13" borderId="16" xfId="0" applyNumberFormat="1" applyFont="1" applyFill="1" applyBorder="1" applyAlignment="1">
      <alignment horizontal="center" vertical="top" wrapText="1"/>
    </xf>
    <xf numFmtId="17" fontId="5" fillId="34" borderId="10" xfId="0" applyNumberFormat="1" applyFont="1" applyFill="1" applyBorder="1" applyAlignment="1">
      <alignment horizontal="left"/>
    </xf>
    <xf numFmtId="172" fontId="1" fillId="13" borderId="10" xfId="0" applyNumberFormat="1" applyFont="1" applyFill="1" applyBorder="1" applyAlignment="1">
      <alignment/>
    </xf>
    <xf numFmtId="172" fontId="1" fillId="13" borderId="13" xfId="0" applyNumberFormat="1" applyFont="1" applyFill="1" applyBorder="1" applyAlignment="1">
      <alignment/>
    </xf>
    <xf numFmtId="4" fontId="1" fillId="13" borderId="10" xfId="0" applyNumberFormat="1" applyFont="1" applyFill="1" applyBorder="1" applyAlignment="1">
      <alignment/>
    </xf>
    <xf numFmtId="17" fontId="5" fillId="12" borderId="10" xfId="0" applyNumberFormat="1" applyFont="1" applyFill="1" applyBorder="1" applyAlignment="1">
      <alignment horizontal="left" wrapText="1"/>
    </xf>
    <xf numFmtId="172" fontId="1" fillId="35" borderId="10" xfId="0" applyNumberFormat="1" applyFont="1" applyFill="1" applyBorder="1" applyAlignment="1">
      <alignment/>
    </xf>
    <xf numFmtId="4" fontId="4" fillId="35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5" fillId="0" borderId="0" xfId="0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172" fontId="1" fillId="9" borderId="10" xfId="0" applyNumberFormat="1" applyFont="1" applyFill="1" applyBorder="1" applyAlignment="1">
      <alignment/>
    </xf>
    <xf numFmtId="172" fontId="2" fillId="7" borderId="10" xfId="0" applyNumberFormat="1" applyFont="1" applyFill="1" applyBorder="1" applyAlignment="1">
      <alignment/>
    </xf>
    <xf numFmtId="172" fontId="2" fillId="35" borderId="10" xfId="0" applyNumberFormat="1" applyFont="1" applyFill="1" applyBorder="1" applyAlignment="1">
      <alignment/>
    </xf>
    <xf numFmtId="186" fontId="1" fillId="0" borderId="0" xfId="0" applyNumberFormat="1" applyFont="1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2" fontId="1" fillId="0" borderId="13" xfId="0" applyNumberFormat="1" applyFont="1" applyBorder="1" applyAlignment="1">
      <alignment vertical="top" textRotation="90" wrapText="1"/>
    </xf>
    <xf numFmtId="2" fontId="1" fillId="0" borderId="13" xfId="0" applyNumberFormat="1" applyFont="1" applyBorder="1" applyAlignment="1">
      <alignment horizontal="center" vertical="top"/>
    </xf>
    <xf numFmtId="2" fontId="1" fillId="33" borderId="13" xfId="0" applyNumberFormat="1" applyFont="1" applyFill="1" applyBorder="1" applyAlignment="1">
      <alignment horizontal="right" vertical="top" wrapText="1"/>
    </xf>
    <xf numFmtId="2" fontId="4" fillId="33" borderId="10" xfId="0" applyNumberFormat="1" applyFont="1" applyFill="1" applyBorder="1" applyAlignment="1">
      <alignment vertical="top" wrapText="1"/>
    </xf>
    <xf numFmtId="2" fontId="4" fillId="33" borderId="13" xfId="0" applyNumberFormat="1" applyFont="1" applyFill="1" applyBorder="1" applyAlignment="1">
      <alignment horizontal="center" vertical="top" wrapText="1"/>
    </xf>
    <xf numFmtId="2" fontId="4" fillId="33" borderId="16" xfId="0" applyNumberFormat="1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center" wrapText="1"/>
    </xf>
    <xf numFmtId="0" fontId="1" fillId="36" borderId="16" xfId="0" applyFont="1" applyFill="1" applyBorder="1" applyAlignment="1">
      <alignment horizontal="center" wrapText="1"/>
    </xf>
    <xf numFmtId="4" fontId="1" fillId="9" borderId="10" xfId="0" applyNumberFormat="1" applyFont="1" applyFill="1" applyBorder="1" applyAlignment="1">
      <alignment/>
    </xf>
    <xf numFmtId="172" fontId="2" fillId="36" borderId="10" xfId="0" applyNumberFormat="1" applyFont="1" applyFill="1" applyBorder="1" applyAlignment="1">
      <alignment/>
    </xf>
    <xf numFmtId="172" fontId="1" fillId="9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/>
    </xf>
    <xf numFmtId="168" fontId="0" fillId="0" borderId="0" xfId="0" applyNumberFormat="1" applyAlignment="1">
      <alignment/>
    </xf>
    <xf numFmtId="2" fontId="1" fillId="33" borderId="20" xfId="0" applyNumberFormat="1" applyFont="1" applyFill="1" applyBorder="1" applyAlignment="1">
      <alignment horizontal="right" vertical="top" wrapText="1"/>
    </xf>
    <xf numFmtId="2" fontId="1" fillId="33" borderId="10" xfId="0" applyNumberFormat="1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/>
    </xf>
    <xf numFmtId="2" fontId="0" fillId="13" borderId="17" xfId="0" applyNumberFormat="1" applyFont="1" applyFill="1" applyBorder="1" applyAlignment="1">
      <alignment horizontal="center" vertical="top" wrapText="1"/>
    </xf>
    <xf numFmtId="0" fontId="0" fillId="32" borderId="16" xfId="0" applyFill="1" applyBorder="1" applyAlignment="1">
      <alignment horizontal="center"/>
    </xf>
    <xf numFmtId="0" fontId="8" fillId="33" borderId="17" xfId="0" applyNumberFormat="1" applyFont="1" applyFill="1" applyBorder="1" applyAlignment="1">
      <alignment wrapText="1"/>
    </xf>
    <xf numFmtId="2" fontId="4" fillId="33" borderId="17" xfId="0" applyNumberFormat="1" applyFont="1" applyFill="1" applyBorder="1" applyAlignment="1">
      <alignment vertical="top" wrapText="1"/>
    </xf>
    <xf numFmtId="172" fontId="1" fillId="13" borderId="0" xfId="0" applyNumberFormat="1" applyFont="1" applyFill="1" applyBorder="1" applyAlignment="1">
      <alignment/>
    </xf>
    <xf numFmtId="0" fontId="0" fillId="0" borderId="0" xfId="0" applyAlignment="1">
      <alignment horizontal="center"/>
    </xf>
    <xf numFmtId="172" fontId="2" fillId="0" borderId="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2" xfId="0" applyBorder="1" applyAlignment="1">
      <alignment horizontal="center"/>
    </xf>
    <xf numFmtId="2" fontId="5" fillId="0" borderId="12" xfId="0" applyNumberFormat="1" applyFont="1" applyBorder="1" applyAlignment="1">
      <alignment horizontal="center" vertical="top" wrapText="1"/>
    </xf>
    <xf numFmtId="2" fontId="5" fillId="0" borderId="13" xfId="0" applyNumberFormat="1" applyFont="1" applyBorder="1" applyAlignment="1">
      <alignment horizontal="center" vertical="top" wrapText="1"/>
    </xf>
    <xf numFmtId="172" fontId="7" fillId="0" borderId="22" xfId="0" applyNumberFormat="1" applyFont="1" applyFill="1" applyBorder="1" applyAlignment="1">
      <alignment horizontal="center"/>
    </xf>
    <xf numFmtId="0" fontId="47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left" wrapText="1"/>
    </xf>
    <xf numFmtId="2" fontId="4" fillId="0" borderId="18" xfId="0" applyNumberFormat="1" applyFont="1" applyBorder="1" applyAlignment="1">
      <alignment horizontal="left" wrapText="1"/>
    </xf>
    <xf numFmtId="2" fontId="4" fillId="0" borderId="23" xfId="0" applyNumberFormat="1" applyFont="1" applyBorder="1" applyAlignment="1">
      <alignment horizontal="left" wrapText="1"/>
    </xf>
    <xf numFmtId="2" fontId="4" fillId="0" borderId="19" xfId="0" applyNumberFormat="1" applyFont="1" applyBorder="1" applyAlignment="1">
      <alignment horizontal="left" wrapText="1"/>
    </xf>
    <xf numFmtId="2" fontId="4" fillId="0" borderId="12" xfId="0" applyNumberFormat="1" applyFont="1" applyBorder="1" applyAlignment="1">
      <alignment horizontal="left" textRotation="90" wrapText="1"/>
    </xf>
    <xf numFmtId="2" fontId="4" fillId="0" borderId="20" xfId="0" applyNumberFormat="1" applyFont="1" applyBorder="1" applyAlignment="1">
      <alignment horizontal="left" textRotation="90" wrapText="1"/>
    </xf>
    <xf numFmtId="2" fontId="4" fillId="0" borderId="13" xfId="0" applyNumberFormat="1" applyFont="1" applyBorder="1" applyAlignment="1">
      <alignment horizontal="left" textRotation="90" wrapText="1"/>
    </xf>
    <xf numFmtId="2" fontId="7" fillId="0" borderId="12" xfId="0" applyNumberFormat="1" applyFont="1" applyBorder="1" applyAlignment="1">
      <alignment horizontal="center" wrapText="1"/>
    </xf>
    <xf numFmtId="2" fontId="7" fillId="0" borderId="20" xfId="0" applyNumberFormat="1" applyFont="1" applyBorder="1" applyAlignment="1">
      <alignment horizontal="center" wrapText="1"/>
    </xf>
    <xf numFmtId="2" fontId="7" fillId="0" borderId="13" xfId="0" applyNumberFormat="1" applyFont="1" applyBorder="1" applyAlignment="1">
      <alignment horizontal="center"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1" fillId="0" borderId="13" xfId="0" applyNumberFormat="1" applyFont="1" applyBorder="1" applyAlignment="1">
      <alignment horizontal="left" vertical="top" textRotation="90" wrapText="1"/>
    </xf>
    <xf numFmtId="2" fontId="5" fillId="0" borderId="12" xfId="0" applyNumberFormat="1" applyFont="1" applyBorder="1" applyAlignment="1">
      <alignment horizontal="center" wrapText="1"/>
    </xf>
    <xf numFmtId="2" fontId="5" fillId="0" borderId="13" xfId="0" applyNumberFormat="1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" fontId="1" fillId="0" borderId="17" xfId="0" applyNumberFormat="1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center" vertical="top" wrapText="1"/>
    </xf>
    <xf numFmtId="2" fontId="4" fillId="0" borderId="17" xfId="0" applyNumberFormat="1" applyFont="1" applyBorder="1" applyAlignment="1">
      <alignment horizontal="center" vertical="top" wrapText="1"/>
    </xf>
    <xf numFmtId="2" fontId="4" fillId="0" borderId="16" xfId="0" applyNumberFormat="1" applyFont="1" applyBorder="1" applyAlignment="1">
      <alignment horizontal="center" vertical="top" wrapText="1"/>
    </xf>
    <xf numFmtId="0" fontId="0" fillId="7" borderId="17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 horizontal="center" wrapText="1"/>
    </xf>
    <xf numFmtId="0" fontId="0" fillId="7" borderId="16" xfId="0" applyFont="1" applyFill="1" applyBorder="1" applyAlignment="1">
      <alignment horizontal="center" wrapText="1"/>
    </xf>
    <xf numFmtId="2" fontId="0" fillId="13" borderId="17" xfId="0" applyNumberFormat="1" applyFont="1" applyFill="1" applyBorder="1" applyAlignment="1">
      <alignment horizontal="center" vertical="top" wrapText="1"/>
    </xf>
    <xf numFmtId="2" fontId="0" fillId="13" borderId="14" xfId="0" applyNumberFormat="1" applyFont="1" applyFill="1" applyBorder="1" applyAlignment="1">
      <alignment horizontal="center" vertical="top" wrapText="1"/>
    </xf>
    <xf numFmtId="2" fontId="0" fillId="13" borderId="16" xfId="0" applyNumberFormat="1" applyFont="1" applyFill="1" applyBorder="1" applyAlignment="1">
      <alignment horizontal="center" vertical="top" wrapText="1"/>
    </xf>
    <xf numFmtId="0" fontId="38" fillId="0" borderId="15" xfId="0" applyFont="1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8" fillId="0" borderId="21" xfId="0" applyFont="1" applyBorder="1" applyAlignment="1">
      <alignment horizontal="center" wrapText="1"/>
    </xf>
    <xf numFmtId="0" fontId="48" fillId="0" borderId="22" xfId="0" applyFont="1" applyBorder="1" applyAlignment="1">
      <alignment horizontal="center" wrapText="1"/>
    </xf>
    <xf numFmtId="0" fontId="48" fillId="0" borderId="18" xfId="0" applyFont="1" applyBorder="1" applyAlignment="1">
      <alignment horizontal="center" wrapText="1"/>
    </xf>
    <xf numFmtId="0" fontId="48" fillId="0" borderId="23" xfId="0" applyFont="1" applyBorder="1" applyAlignment="1">
      <alignment horizontal="center" wrapText="1"/>
    </xf>
    <xf numFmtId="0" fontId="48" fillId="0" borderId="15" xfId="0" applyFont="1" applyBorder="1" applyAlignment="1">
      <alignment horizontal="center" wrapText="1"/>
    </xf>
    <xf numFmtId="0" fontId="48" fillId="0" borderId="19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32" borderId="17" xfId="0" applyFill="1" applyBorder="1" applyAlignment="1">
      <alignment horizontal="left" wrapText="1"/>
    </xf>
    <xf numFmtId="0" fontId="0" fillId="32" borderId="14" xfId="0" applyFill="1" applyBorder="1" applyAlignment="1">
      <alignment horizontal="left" wrapText="1"/>
    </xf>
    <xf numFmtId="0" fontId="0" fillId="32" borderId="16" xfId="0" applyFill="1" applyBorder="1" applyAlignment="1">
      <alignment horizontal="left" wrapText="1"/>
    </xf>
    <xf numFmtId="0" fontId="0" fillId="32" borderId="17" xfId="0" applyFill="1" applyBorder="1" applyAlignment="1">
      <alignment horizontal="center" wrapText="1"/>
    </xf>
    <xf numFmtId="0" fontId="0" fillId="32" borderId="14" xfId="0" applyFill="1" applyBorder="1" applyAlignment="1">
      <alignment horizontal="center" wrapText="1"/>
    </xf>
    <xf numFmtId="0" fontId="0" fillId="32" borderId="16" xfId="0" applyFill="1" applyBorder="1" applyAlignment="1">
      <alignment horizontal="center" wrapText="1"/>
    </xf>
    <xf numFmtId="0" fontId="0" fillId="32" borderId="17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48" fillId="0" borderId="17" xfId="0" applyFont="1" applyBorder="1" applyAlignment="1">
      <alignment horizontal="center" wrapText="1"/>
    </xf>
    <xf numFmtId="0" fontId="48" fillId="0" borderId="14" xfId="0" applyFont="1" applyBorder="1" applyAlignment="1">
      <alignment horizontal="center" wrapText="1"/>
    </xf>
    <xf numFmtId="0" fontId="48" fillId="0" borderId="16" xfId="0" applyFont="1" applyBorder="1" applyAlignment="1">
      <alignment horizontal="center" wrapText="1"/>
    </xf>
    <xf numFmtId="0" fontId="0" fillId="0" borderId="17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6" xfId="0" applyBorder="1" applyAlignment="1">
      <alignment horizontal="left"/>
    </xf>
    <xf numFmtId="0" fontId="48" fillId="0" borderId="17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172" fontId="1" fillId="32" borderId="17" xfId="0" applyNumberFormat="1" applyFont="1" applyFill="1" applyBorder="1" applyAlignment="1">
      <alignment horizontal="center"/>
    </xf>
    <xf numFmtId="172" fontId="1" fillId="32" borderId="16" xfId="0" applyNumberFormat="1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wrapText="1"/>
    </xf>
    <xf numFmtId="172" fontId="1" fillId="35" borderId="17" xfId="0" applyNumberFormat="1" applyFont="1" applyFill="1" applyBorder="1" applyAlignment="1">
      <alignment horizontal="center"/>
    </xf>
    <xf numFmtId="172" fontId="1" fillId="35" borderId="16" xfId="0" applyNumberFormat="1" applyFont="1" applyFill="1" applyBorder="1" applyAlignment="1">
      <alignment horizontal="center"/>
    </xf>
    <xf numFmtId="2" fontId="5" fillId="0" borderId="17" xfId="0" applyNumberFormat="1" applyFont="1" applyBorder="1" applyAlignment="1">
      <alignment horizontal="center" vertical="top"/>
    </xf>
    <xf numFmtId="2" fontId="5" fillId="0" borderId="14" xfId="0" applyNumberFormat="1" applyFont="1" applyBorder="1" applyAlignment="1">
      <alignment horizontal="center" vertical="top"/>
    </xf>
    <xf numFmtId="2" fontId="5" fillId="0" borderId="16" xfId="0" applyNumberFormat="1" applyFont="1" applyBorder="1" applyAlignment="1">
      <alignment horizontal="center" vertical="top"/>
    </xf>
    <xf numFmtId="0" fontId="3" fillId="33" borderId="14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2" fontId="1" fillId="0" borderId="12" xfId="0" applyNumberFormat="1" applyFont="1" applyBorder="1" applyAlignment="1">
      <alignment horizontal="center" textRotation="90" wrapText="1"/>
    </xf>
    <xf numFmtId="2" fontId="1" fillId="0" borderId="20" xfId="0" applyNumberFormat="1" applyFont="1" applyBorder="1" applyAlignment="1">
      <alignment horizontal="center" textRotation="90" wrapText="1"/>
    </xf>
    <xf numFmtId="2" fontId="1" fillId="0" borderId="13" xfId="0" applyNumberFormat="1" applyFont="1" applyBorder="1" applyAlignment="1">
      <alignment horizontal="center" textRotation="90" wrapText="1"/>
    </xf>
    <xf numFmtId="0" fontId="1" fillId="37" borderId="10" xfId="0" applyFont="1" applyFill="1" applyBorder="1" applyAlignment="1">
      <alignment horizontal="center" wrapText="1"/>
    </xf>
    <xf numFmtId="0" fontId="0" fillId="32" borderId="16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U64"/>
  <sheetViews>
    <sheetView tabSelected="1" workbookViewId="0" topLeftCell="A1">
      <selection activeCell="R32" sqref="R32:T32"/>
    </sheetView>
  </sheetViews>
  <sheetFormatPr defaultColWidth="9.00390625" defaultRowHeight="12.75"/>
  <cols>
    <col min="1" max="1" width="5.25390625" style="0" customWidth="1"/>
    <col min="2" max="2" width="6.75390625" style="0" customWidth="1"/>
    <col min="3" max="3" width="4.125" style="0" customWidth="1"/>
    <col min="4" max="4" width="8.875" style="0" customWidth="1"/>
    <col min="5" max="5" width="8.375" style="0" customWidth="1"/>
    <col min="8" max="8" width="9.25390625" style="0" customWidth="1"/>
    <col min="9" max="9" width="9.00390625" style="0" customWidth="1"/>
    <col min="10" max="10" width="9.125" style="0" customWidth="1"/>
    <col min="11" max="11" width="9.125" style="0" hidden="1" customWidth="1"/>
    <col min="12" max="13" width="9.25390625" style="0" customWidth="1"/>
    <col min="14" max="14" width="8.875" style="0" customWidth="1"/>
    <col min="15" max="15" width="9.125" style="0" customWidth="1"/>
    <col min="16" max="17" width="8.375" style="0" customWidth="1"/>
    <col min="18" max="18" width="9.125" style="0" customWidth="1"/>
    <col min="19" max="19" width="13.00390625" style="0" hidden="1" customWidth="1"/>
    <col min="21" max="21" width="11.625" style="0" bestFit="1" customWidth="1"/>
  </cols>
  <sheetData>
    <row r="1" spans="1:20" ht="15.75">
      <c r="A1" s="74" t="s">
        <v>79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</row>
    <row r="2" spans="1:20" ht="12.75" hidden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20" ht="12.75">
      <c r="A3" s="65"/>
      <c r="B3" s="70"/>
      <c r="C3" s="70"/>
      <c r="D3" s="70"/>
      <c r="E3" s="66"/>
      <c r="F3" s="67" t="s">
        <v>20</v>
      </c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8"/>
      <c r="S3" s="38"/>
      <c r="T3" s="2"/>
    </row>
    <row r="4" spans="1:20" ht="12.75">
      <c r="A4" s="4"/>
      <c r="B4" s="76" t="s">
        <v>21</v>
      </c>
      <c r="C4" s="77"/>
      <c r="D4" s="77"/>
      <c r="E4" s="78"/>
      <c r="F4" s="79" t="s">
        <v>3</v>
      </c>
      <c r="G4" s="80"/>
      <c r="H4" s="80"/>
      <c r="I4" s="80"/>
      <c r="J4" s="80"/>
      <c r="K4" s="80"/>
      <c r="L4" s="80"/>
      <c r="M4" s="80"/>
      <c r="N4" s="80"/>
      <c r="O4" s="80"/>
      <c r="P4" s="81" t="s">
        <v>22</v>
      </c>
      <c r="Q4" s="82"/>
      <c r="R4" s="85" t="s">
        <v>23</v>
      </c>
      <c r="S4" s="161"/>
      <c r="T4" s="88" t="s">
        <v>9</v>
      </c>
    </row>
    <row r="5" spans="1:20" ht="46.5" customHeight="1">
      <c r="A5" s="5"/>
      <c r="B5" s="71" t="s">
        <v>24</v>
      </c>
      <c r="C5" s="71" t="s">
        <v>5</v>
      </c>
      <c r="D5" s="71" t="s">
        <v>25</v>
      </c>
      <c r="E5" s="93" t="s">
        <v>6</v>
      </c>
      <c r="F5" s="91" t="s">
        <v>26</v>
      </c>
      <c r="G5" s="91" t="s">
        <v>27</v>
      </c>
      <c r="H5" s="91" t="s">
        <v>28</v>
      </c>
      <c r="I5" s="91" t="s">
        <v>29</v>
      </c>
      <c r="J5" s="91" t="s">
        <v>30</v>
      </c>
      <c r="K5" s="91" t="s">
        <v>31</v>
      </c>
      <c r="L5" s="91" t="s">
        <v>32</v>
      </c>
      <c r="M5" s="91" t="s">
        <v>33</v>
      </c>
      <c r="N5" s="98" t="s">
        <v>34</v>
      </c>
      <c r="O5" s="100"/>
      <c r="P5" s="83"/>
      <c r="Q5" s="84"/>
      <c r="R5" s="86"/>
      <c r="S5" s="162"/>
      <c r="T5" s="89"/>
    </row>
    <row r="6" spans="1:20" ht="95.25" customHeight="1">
      <c r="A6" s="7"/>
      <c r="B6" s="72"/>
      <c r="C6" s="72"/>
      <c r="D6" s="72"/>
      <c r="E6" s="94"/>
      <c r="F6" s="92"/>
      <c r="G6" s="92"/>
      <c r="H6" s="92"/>
      <c r="I6" s="92"/>
      <c r="J6" s="92"/>
      <c r="K6" s="92"/>
      <c r="L6" s="92"/>
      <c r="M6" s="92"/>
      <c r="N6" s="41" t="s">
        <v>73</v>
      </c>
      <c r="O6" s="41" t="s">
        <v>77</v>
      </c>
      <c r="P6" s="6" t="s">
        <v>35</v>
      </c>
      <c r="Q6" s="6" t="s">
        <v>36</v>
      </c>
      <c r="R6" s="87"/>
      <c r="S6" s="163"/>
      <c r="T6" s="90"/>
    </row>
    <row r="7" spans="1:20" ht="14.25">
      <c r="A7" s="8">
        <v>2016</v>
      </c>
      <c r="B7" s="42">
        <v>9.5</v>
      </c>
      <c r="C7" s="42">
        <v>2</v>
      </c>
      <c r="D7" s="42">
        <v>1.5</v>
      </c>
      <c r="E7" s="10">
        <f>SUM(B7:D7)</f>
        <v>13</v>
      </c>
      <c r="F7" s="43">
        <v>1.1</v>
      </c>
      <c r="G7" s="43">
        <v>1.4</v>
      </c>
      <c r="H7" s="43">
        <v>1.6</v>
      </c>
      <c r="I7" s="43">
        <v>0.4</v>
      </c>
      <c r="J7" s="43">
        <v>1.2</v>
      </c>
      <c r="K7" s="43">
        <v>0</v>
      </c>
      <c r="L7" s="43">
        <v>0</v>
      </c>
      <c r="M7" s="43">
        <v>2</v>
      </c>
      <c r="N7" s="54">
        <v>0</v>
      </c>
      <c r="O7" s="43">
        <v>1.8</v>
      </c>
      <c r="P7" s="44">
        <v>1</v>
      </c>
      <c r="Q7" s="44">
        <v>1</v>
      </c>
      <c r="R7" s="45">
        <v>1.5</v>
      </c>
      <c r="S7" s="45">
        <v>0</v>
      </c>
      <c r="T7" s="9">
        <f>SUM(F7:S7)</f>
        <v>13</v>
      </c>
    </row>
    <row r="8" spans="1:20" ht="14.25">
      <c r="A8" s="8">
        <v>2017</v>
      </c>
      <c r="B8" s="156" t="s">
        <v>74</v>
      </c>
      <c r="C8" s="157"/>
      <c r="D8" s="158"/>
      <c r="E8" s="10">
        <v>14.05</v>
      </c>
      <c r="F8" s="55">
        <v>1.1</v>
      </c>
      <c r="G8" s="55">
        <v>1.4</v>
      </c>
      <c r="H8" s="55">
        <v>1.6</v>
      </c>
      <c r="I8" s="55">
        <v>0.4</v>
      </c>
      <c r="J8" s="55">
        <v>1.2</v>
      </c>
      <c r="K8" s="55">
        <v>0</v>
      </c>
      <c r="L8" s="55">
        <v>0</v>
      </c>
      <c r="M8" s="55">
        <v>2</v>
      </c>
      <c r="N8" s="55">
        <v>1.05</v>
      </c>
      <c r="O8" s="55">
        <v>1.8</v>
      </c>
      <c r="P8" s="44">
        <v>1</v>
      </c>
      <c r="Q8" s="46">
        <v>1</v>
      </c>
      <c r="R8" s="45">
        <v>1.5</v>
      </c>
      <c r="S8" s="45">
        <v>0</v>
      </c>
      <c r="T8" s="9">
        <f>SUM(F8:S8)</f>
        <v>14.05</v>
      </c>
    </row>
    <row r="9" spans="1:20" ht="14.25">
      <c r="A9" s="8">
        <v>2017</v>
      </c>
      <c r="B9" s="156" t="s">
        <v>75</v>
      </c>
      <c r="C9" s="157"/>
      <c r="D9" s="158"/>
      <c r="E9" s="10">
        <v>13.44</v>
      </c>
      <c r="F9" s="55">
        <v>1.1</v>
      </c>
      <c r="G9" s="55">
        <v>1.4</v>
      </c>
      <c r="H9" s="55">
        <v>1.6</v>
      </c>
      <c r="I9" s="55">
        <v>0.4</v>
      </c>
      <c r="J9" s="55">
        <v>1.2</v>
      </c>
      <c r="K9" s="55">
        <v>0</v>
      </c>
      <c r="L9" s="55">
        <v>0</v>
      </c>
      <c r="M9" s="55">
        <v>2</v>
      </c>
      <c r="N9" s="55">
        <v>0.44</v>
      </c>
      <c r="O9" s="55">
        <v>1.8</v>
      </c>
      <c r="P9" s="44">
        <v>1</v>
      </c>
      <c r="Q9" s="46">
        <v>1</v>
      </c>
      <c r="R9" s="45">
        <v>1.5</v>
      </c>
      <c r="S9" s="45"/>
      <c r="T9" s="9">
        <f>SUM(F9:S9)</f>
        <v>13.440000000000001</v>
      </c>
    </row>
    <row r="10" spans="1:20" ht="14.25">
      <c r="A10" s="59">
        <v>2018</v>
      </c>
      <c r="B10" s="157" t="s">
        <v>74</v>
      </c>
      <c r="C10" s="157"/>
      <c r="D10" s="158"/>
      <c r="E10" s="10">
        <v>13.38</v>
      </c>
      <c r="F10" s="55">
        <v>1.1</v>
      </c>
      <c r="G10" s="55">
        <v>1.4</v>
      </c>
      <c r="H10" s="55">
        <v>1.6</v>
      </c>
      <c r="I10" s="55">
        <v>0.4</v>
      </c>
      <c r="J10" s="55">
        <v>1.2</v>
      </c>
      <c r="K10" s="55">
        <v>0</v>
      </c>
      <c r="L10" s="55">
        <v>0</v>
      </c>
      <c r="M10" s="55">
        <v>2</v>
      </c>
      <c r="N10" s="55">
        <v>0.38</v>
      </c>
      <c r="O10" s="55">
        <v>1.8</v>
      </c>
      <c r="P10" s="60">
        <v>1</v>
      </c>
      <c r="Q10" s="46">
        <v>1</v>
      </c>
      <c r="R10" s="45">
        <v>1.5</v>
      </c>
      <c r="S10" s="45"/>
      <c r="T10" s="9">
        <f>SUM(F10:S10)</f>
        <v>13.38</v>
      </c>
    </row>
    <row r="11" spans="1:20" ht="14.25">
      <c r="A11" s="59">
        <v>2018</v>
      </c>
      <c r="B11" s="157" t="s">
        <v>75</v>
      </c>
      <c r="C11" s="157"/>
      <c r="D11" s="158"/>
      <c r="E11" s="10">
        <v>13.83</v>
      </c>
      <c r="F11" s="55">
        <v>1.1</v>
      </c>
      <c r="G11" s="55">
        <v>1.4</v>
      </c>
      <c r="H11" s="55">
        <v>1.6</v>
      </c>
      <c r="I11" s="55">
        <v>0.4</v>
      </c>
      <c r="J11" s="55">
        <v>1.2</v>
      </c>
      <c r="K11" s="55">
        <v>0</v>
      </c>
      <c r="L11" s="55">
        <v>0</v>
      </c>
      <c r="M11" s="55">
        <v>2.2</v>
      </c>
      <c r="N11" s="55">
        <v>0.83</v>
      </c>
      <c r="O11" s="55">
        <v>1.6</v>
      </c>
      <c r="P11" s="44">
        <v>1</v>
      </c>
      <c r="Q11" s="44">
        <v>1</v>
      </c>
      <c r="R11" s="45">
        <v>1.5</v>
      </c>
      <c r="S11" s="45"/>
      <c r="T11" s="9">
        <f>SUM(F11:S11)</f>
        <v>13.83</v>
      </c>
    </row>
    <row r="12" spans="1:20" ht="12.75">
      <c r="A12" s="95" t="s">
        <v>37</v>
      </c>
      <c r="B12" s="96"/>
      <c r="C12" s="96"/>
      <c r="D12" s="97"/>
      <c r="E12" s="10">
        <v>3309.85</v>
      </c>
      <c r="F12" s="98" t="s">
        <v>38</v>
      </c>
      <c r="G12" s="99"/>
      <c r="H12" s="99"/>
      <c r="I12" s="99"/>
      <c r="J12" s="99"/>
      <c r="K12" s="99"/>
      <c r="L12" s="99"/>
      <c r="M12" s="99"/>
      <c r="N12" s="99"/>
      <c r="O12" s="100"/>
      <c r="P12" s="101" t="s">
        <v>39</v>
      </c>
      <c r="Q12" s="102"/>
      <c r="R12" s="9" t="s">
        <v>40</v>
      </c>
      <c r="S12" s="9"/>
      <c r="T12" s="9"/>
    </row>
    <row r="13" spans="1:21" ht="12.75">
      <c r="A13" s="103" t="s">
        <v>41</v>
      </c>
      <c r="B13" s="104"/>
      <c r="C13" s="104"/>
      <c r="D13" s="104"/>
      <c r="E13" s="105"/>
      <c r="F13" s="11">
        <f>E12*F8</f>
        <v>3640.835</v>
      </c>
      <c r="G13" s="11">
        <f>E12*G8</f>
        <v>4633.79</v>
      </c>
      <c r="H13" s="11">
        <f>E12*H8</f>
        <v>5295.76</v>
      </c>
      <c r="I13" s="11">
        <f>E12*I8</f>
        <v>1323.94</v>
      </c>
      <c r="J13" s="11">
        <f>E12*J8</f>
        <v>3971.8199999999997</v>
      </c>
      <c r="K13" s="11"/>
      <c r="L13" s="11">
        <v>0</v>
      </c>
      <c r="M13" s="11">
        <f>M11*E12</f>
        <v>7281.67</v>
      </c>
      <c r="N13" s="11">
        <f>E12*N11</f>
        <v>2747.1755</v>
      </c>
      <c r="O13" s="11">
        <f>E12*O11</f>
        <v>5295.76</v>
      </c>
      <c r="P13" s="11">
        <f>E12*P8</f>
        <v>3309.85</v>
      </c>
      <c r="Q13" s="11">
        <f>E12*Q8</f>
        <v>3309.85</v>
      </c>
      <c r="R13" s="11">
        <f>E12*R8</f>
        <v>4964.775</v>
      </c>
      <c r="S13" s="11">
        <v>0</v>
      </c>
      <c r="T13" s="11">
        <f>SUM(F13:S13)</f>
        <v>45775.2255</v>
      </c>
      <c r="U13" s="1"/>
    </row>
    <row r="14" spans="1:20" ht="12.75">
      <c r="A14" s="159" t="s">
        <v>42</v>
      </c>
      <c r="B14" s="159"/>
      <c r="C14" s="159"/>
      <c r="D14" s="159"/>
      <c r="E14" s="160"/>
      <c r="F14" s="106" t="s">
        <v>43</v>
      </c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8"/>
    </row>
    <row r="15" spans="1:20" ht="19.5" customHeight="1">
      <c r="A15" s="152" t="s">
        <v>44</v>
      </c>
      <c r="B15" s="152"/>
      <c r="C15" s="152"/>
      <c r="D15" s="153"/>
      <c r="E15" s="12">
        <v>247808.3337999999</v>
      </c>
      <c r="F15" s="57"/>
      <c r="G15" s="13"/>
      <c r="H15" s="14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5"/>
    </row>
    <row r="16" spans="1:20" ht="12.75">
      <c r="A16" s="47"/>
      <c r="B16" s="164" t="s">
        <v>72</v>
      </c>
      <c r="C16" s="164"/>
      <c r="D16" s="48" t="s">
        <v>42</v>
      </c>
      <c r="E16" s="49" t="s">
        <v>18</v>
      </c>
      <c r="F16" s="57"/>
      <c r="G16" s="13"/>
      <c r="H16" s="14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5"/>
    </row>
    <row r="17" spans="1:20" ht="12.75">
      <c r="A17" s="16" t="s">
        <v>45</v>
      </c>
      <c r="B17" s="150">
        <v>34733.18</v>
      </c>
      <c r="C17" s="165"/>
      <c r="D17" s="50">
        <v>35172.39</v>
      </c>
      <c r="E17" s="51"/>
      <c r="F17" s="17">
        <v>2893.28</v>
      </c>
      <c r="G17" s="17">
        <v>4463.200000000001</v>
      </c>
      <c r="H17" s="18">
        <f>E12*H8</f>
        <v>5295.76</v>
      </c>
      <c r="I17" s="17">
        <v>1680</v>
      </c>
      <c r="J17" s="17">
        <v>5409</v>
      </c>
      <c r="K17" s="17"/>
      <c r="L17" s="17">
        <v>0</v>
      </c>
      <c r="M17" s="17">
        <v>7281.67</v>
      </c>
      <c r="N17" s="17">
        <v>1602.1</v>
      </c>
      <c r="O17" s="17">
        <f>1500+1800</f>
        <v>3300</v>
      </c>
      <c r="P17" s="35">
        <f>357+1198</f>
        <v>1555</v>
      </c>
      <c r="Q17" s="35">
        <v>0</v>
      </c>
      <c r="R17" s="17">
        <f>E12*R8</f>
        <v>4964.775</v>
      </c>
      <c r="S17" s="17">
        <v>0</v>
      </c>
      <c r="T17" s="19">
        <f aca="true" t="shared" si="0" ref="T17:T28">SUM(F17:S17)</f>
        <v>38444.785</v>
      </c>
    </row>
    <row r="18" spans="1:20" ht="12.75">
      <c r="A18" s="16" t="s">
        <v>46</v>
      </c>
      <c r="B18" s="150">
        <v>34992.76</v>
      </c>
      <c r="C18" s="151"/>
      <c r="D18" s="50">
        <v>42313.88</v>
      </c>
      <c r="E18" s="51"/>
      <c r="F18" s="17">
        <v>2893.275</v>
      </c>
      <c r="G18" s="17">
        <v>4463.200000000001</v>
      </c>
      <c r="H18" s="18">
        <v>5295.76</v>
      </c>
      <c r="I18" s="17">
        <v>1680</v>
      </c>
      <c r="J18" s="17">
        <v>5409</v>
      </c>
      <c r="K18" s="17"/>
      <c r="L18" s="17">
        <v>0</v>
      </c>
      <c r="M18" s="17">
        <v>7281.67</v>
      </c>
      <c r="N18" s="17">
        <v>1346.63</v>
      </c>
      <c r="O18" s="17">
        <v>0</v>
      </c>
      <c r="P18" s="35">
        <v>0</v>
      </c>
      <c r="Q18" s="35">
        <v>0</v>
      </c>
      <c r="R18" s="17">
        <v>4964.78</v>
      </c>
      <c r="S18" s="17"/>
      <c r="T18" s="19">
        <f t="shared" si="0"/>
        <v>33334.315</v>
      </c>
    </row>
    <row r="19" spans="1:20" ht="12.75">
      <c r="A19" s="16" t="s">
        <v>11</v>
      </c>
      <c r="B19" s="150">
        <v>34811.06</v>
      </c>
      <c r="C19" s="151"/>
      <c r="D19" s="50">
        <v>56319.81</v>
      </c>
      <c r="E19" s="51"/>
      <c r="F19" s="17">
        <v>2893.275</v>
      </c>
      <c r="G19" s="17">
        <v>4463.200000000001</v>
      </c>
      <c r="H19" s="18">
        <v>5295.76</v>
      </c>
      <c r="I19" s="17">
        <v>1680</v>
      </c>
      <c r="J19" s="17">
        <v>5409</v>
      </c>
      <c r="K19" s="17"/>
      <c r="L19" s="17">
        <v>0</v>
      </c>
      <c r="M19" s="17">
        <v>7281.67</v>
      </c>
      <c r="N19" s="17">
        <v>878.99</v>
      </c>
      <c r="O19" s="17">
        <v>0</v>
      </c>
      <c r="P19" s="35">
        <v>2421</v>
      </c>
      <c r="Q19" s="35">
        <v>0</v>
      </c>
      <c r="R19" s="17">
        <v>4964.78</v>
      </c>
      <c r="S19" s="17"/>
      <c r="T19" s="19">
        <f t="shared" si="0"/>
        <v>35287.675</v>
      </c>
    </row>
    <row r="20" spans="1:20" ht="12.75">
      <c r="A20" s="16" t="s">
        <v>47</v>
      </c>
      <c r="B20" s="150">
        <v>34447.59</v>
      </c>
      <c r="C20" s="151"/>
      <c r="D20" s="50">
        <v>29095.17</v>
      </c>
      <c r="E20" s="51"/>
      <c r="F20" s="17">
        <v>2893.275</v>
      </c>
      <c r="G20" s="17">
        <v>4463.200000000001</v>
      </c>
      <c r="H20" s="18">
        <v>5295.76</v>
      </c>
      <c r="I20" s="17">
        <v>840</v>
      </c>
      <c r="J20" s="17">
        <v>5409</v>
      </c>
      <c r="K20" s="17"/>
      <c r="L20" s="17">
        <v>0</v>
      </c>
      <c r="M20" s="17">
        <v>7281.67</v>
      </c>
      <c r="N20" s="17">
        <v>1255.7</v>
      </c>
      <c r="O20" s="17">
        <v>6978</v>
      </c>
      <c r="P20" s="35">
        <v>0</v>
      </c>
      <c r="Q20" s="35">
        <v>0</v>
      </c>
      <c r="R20" s="17">
        <v>4964.78</v>
      </c>
      <c r="S20" s="17"/>
      <c r="T20" s="19">
        <f t="shared" si="0"/>
        <v>39381.384999999995</v>
      </c>
    </row>
    <row r="21" spans="1:20" ht="12.75">
      <c r="A21" s="16" t="s">
        <v>0</v>
      </c>
      <c r="B21" s="150">
        <v>34733.18</v>
      </c>
      <c r="C21" s="151"/>
      <c r="D21" s="50">
        <v>29917.4</v>
      </c>
      <c r="E21" s="51"/>
      <c r="F21" s="17">
        <v>2893.275</v>
      </c>
      <c r="G21" s="17">
        <v>6194.8</v>
      </c>
      <c r="H21" s="18">
        <v>5295.76</v>
      </c>
      <c r="I21" s="17">
        <v>0</v>
      </c>
      <c r="J21" s="17">
        <v>5409</v>
      </c>
      <c r="K21" s="17"/>
      <c r="L21" s="17">
        <v>0</v>
      </c>
      <c r="M21" s="17">
        <v>7281.67</v>
      </c>
      <c r="N21" s="17">
        <v>1056.52</v>
      </c>
      <c r="O21" s="17">
        <f>100+2879</f>
        <v>2979</v>
      </c>
      <c r="P21" s="35">
        <v>0</v>
      </c>
      <c r="Q21" s="35">
        <v>0</v>
      </c>
      <c r="R21" s="17">
        <v>4964.78</v>
      </c>
      <c r="S21" s="17"/>
      <c r="T21" s="19">
        <f t="shared" si="0"/>
        <v>36074.805</v>
      </c>
    </row>
    <row r="22" spans="1:20" ht="12.75">
      <c r="A22" s="16" t="s">
        <v>1</v>
      </c>
      <c r="B22" s="150">
        <v>34577.36</v>
      </c>
      <c r="C22" s="151"/>
      <c r="D22" s="50">
        <v>26814.46</v>
      </c>
      <c r="E22" s="51"/>
      <c r="F22" s="17">
        <v>2893.275</v>
      </c>
      <c r="G22" s="17">
        <v>7926.4</v>
      </c>
      <c r="H22" s="18">
        <v>5295.76</v>
      </c>
      <c r="I22" s="17">
        <v>0</v>
      </c>
      <c r="J22" s="17">
        <v>5409</v>
      </c>
      <c r="K22" s="17"/>
      <c r="L22" s="17">
        <v>0</v>
      </c>
      <c r="M22" s="17">
        <v>7281.67</v>
      </c>
      <c r="N22" s="17">
        <v>1255.7</v>
      </c>
      <c r="O22" s="17">
        <f>2879+15000+1500</f>
        <v>19379</v>
      </c>
      <c r="P22" s="35">
        <v>0</v>
      </c>
      <c r="Q22" s="35">
        <v>0</v>
      </c>
      <c r="R22" s="17">
        <v>4964.78</v>
      </c>
      <c r="S22" s="17"/>
      <c r="T22" s="19">
        <f t="shared" si="0"/>
        <v>54405.58499999999</v>
      </c>
    </row>
    <row r="23" spans="1:20" ht="12.75">
      <c r="A23" s="16" t="s">
        <v>2</v>
      </c>
      <c r="B23" s="150">
        <v>34733.17</v>
      </c>
      <c r="C23" s="151"/>
      <c r="D23" s="50">
        <v>30542.7</v>
      </c>
      <c r="E23" s="51"/>
      <c r="F23" s="17">
        <v>2893.275</v>
      </c>
      <c r="G23" s="17">
        <v>7926.4</v>
      </c>
      <c r="H23" s="18">
        <v>5295.76</v>
      </c>
      <c r="I23" s="17">
        <v>0</v>
      </c>
      <c r="J23" s="17">
        <v>5409</v>
      </c>
      <c r="K23" s="17"/>
      <c r="L23" s="17">
        <v>7656.74</v>
      </c>
      <c r="M23" s="17">
        <v>7281.67</v>
      </c>
      <c r="N23" s="17">
        <v>904.97</v>
      </c>
      <c r="O23" s="17">
        <v>0</v>
      </c>
      <c r="P23" s="35">
        <v>14679</v>
      </c>
      <c r="Q23" s="35">
        <v>0</v>
      </c>
      <c r="R23" s="17">
        <v>4964.78</v>
      </c>
      <c r="S23" s="17"/>
      <c r="T23" s="19">
        <f t="shared" si="0"/>
        <v>57011.594999999994</v>
      </c>
    </row>
    <row r="24" spans="1:20" ht="12.75">
      <c r="A24" s="16" t="s">
        <v>4</v>
      </c>
      <c r="B24" s="150">
        <v>34447.59</v>
      </c>
      <c r="C24" s="151"/>
      <c r="D24" s="50">
        <v>39014.07</v>
      </c>
      <c r="E24" s="51"/>
      <c r="F24" s="17">
        <v>2893.275</v>
      </c>
      <c r="G24" s="17">
        <v>7926.4</v>
      </c>
      <c r="H24" s="18">
        <v>5295.76</v>
      </c>
      <c r="I24" s="17">
        <v>0</v>
      </c>
      <c r="J24" s="17">
        <v>5409</v>
      </c>
      <c r="K24" s="17"/>
      <c r="L24" s="17">
        <v>7656.74</v>
      </c>
      <c r="M24" s="17">
        <v>7281.67</v>
      </c>
      <c r="N24" s="17">
        <f>490.02+2238.61</f>
        <v>2728.63</v>
      </c>
      <c r="O24" s="17">
        <v>1200</v>
      </c>
      <c r="P24" s="35">
        <f>348+12248</f>
        <v>12596</v>
      </c>
      <c r="Q24" s="35">
        <v>0</v>
      </c>
      <c r="R24" s="17">
        <v>4964.78</v>
      </c>
      <c r="S24" s="17"/>
      <c r="T24" s="19">
        <f t="shared" si="0"/>
        <v>57952.25499999999</v>
      </c>
    </row>
    <row r="25" spans="1:20" ht="12.75">
      <c r="A25" s="16" t="s">
        <v>48</v>
      </c>
      <c r="B25" s="150">
        <v>35898.61</v>
      </c>
      <c r="C25" s="151"/>
      <c r="D25" s="50">
        <v>38931.479999999996</v>
      </c>
      <c r="E25" s="51"/>
      <c r="F25" s="17">
        <v>2893.275</v>
      </c>
      <c r="G25" s="17">
        <v>7926.4</v>
      </c>
      <c r="H25" s="18">
        <v>5295.76</v>
      </c>
      <c r="I25" s="17">
        <v>0</v>
      </c>
      <c r="J25" s="17">
        <v>5409</v>
      </c>
      <c r="K25" s="17"/>
      <c r="L25" s="17">
        <v>7656.74</v>
      </c>
      <c r="M25" s="17">
        <v>7281.67</v>
      </c>
      <c r="N25" s="17">
        <v>1502.51</v>
      </c>
      <c r="O25" s="17">
        <v>1089.72</v>
      </c>
      <c r="P25" s="35">
        <v>0</v>
      </c>
      <c r="Q25" s="35">
        <v>0</v>
      </c>
      <c r="R25" s="17">
        <v>4964.78</v>
      </c>
      <c r="S25" s="17"/>
      <c r="T25" s="19">
        <f t="shared" si="0"/>
        <v>44019.854999999996</v>
      </c>
    </row>
    <row r="26" spans="1:20" ht="12.75">
      <c r="A26" s="16" t="s">
        <v>49</v>
      </c>
      <c r="B26" s="150">
        <v>34902.88</v>
      </c>
      <c r="C26" s="151"/>
      <c r="D26" s="50">
        <v>36556.909999999996</v>
      </c>
      <c r="E26" s="51"/>
      <c r="F26" s="17">
        <v>2893.275</v>
      </c>
      <c r="G26" s="17">
        <v>7926.4</v>
      </c>
      <c r="H26" s="18">
        <v>5295.76</v>
      </c>
      <c r="I26" s="17">
        <v>840</v>
      </c>
      <c r="J26" s="17">
        <v>5409</v>
      </c>
      <c r="K26" s="17"/>
      <c r="L26" s="17">
        <v>7656.74</v>
      </c>
      <c r="M26" s="17">
        <v>7281.67</v>
      </c>
      <c r="N26" s="17">
        <f>2205.09+969.92</f>
        <v>3175.01</v>
      </c>
      <c r="O26" s="17">
        <f>1000+1500</f>
        <v>2500</v>
      </c>
      <c r="P26" s="35">
        <v>1324</v>
      </c>
      <c r="Q26" s="35">
        <v>0</v>
      </c>
      <c r="R26" s="17">
        <v>4964.78</v>
      </c>
      <c r="S26" s="17"/>
      <c r="T26" s="19">
        <f t="shared" si="0"/>
        <v>49266.634999999995</v>
      </c>
    </row>
    <row r="27" spans="1:20" ht="12.75">
      <c r="A27" s="16" t="s">
        <v>50</v>
      </c>
      <c r="B27" s="150">
        <v>35106.34</v>
      </c>
      <c r="C27" s="151"/>
      <c r="D27" s="50">
        <v>54039.43000000001</v>
      </c>
      <c r="E27" s="51"/>
      <c r="F27" s="17">
        <v>2893.275</v>
      </c>
      <c r="G27" s="17">
        <v>7926.4</v>
      </c>
      <c r="H27" s="18">
        <v>5295.76</v>
      </c>
      <c r="I27" s="17">
        <v>1680</v>
      </c>
      <c r="J27" s="17">
        <v>5409</v>
      </c>
      <c r="K27" s="17"/>
      <c r="L27" s="17">
        <v>7656.74</v>
      </c>
      <c r="M27" s="17">
        <v>7281.67</v>
      </c>
      <c r="N27" s="17">
        <f>1470.06+1137.92</f>
        <v>2607.98</v>
      </c>
      <c r="O27" s="17">
        <v>4800</v>
      </c>
      <c r="P27" s="35">
        <v>0</v>
      </c>
      <c r="Q27" s="35">
        <v>0</v>
      </c>
      <c r="R27" s="17">
        <v>4964.78</v>
      </c>
      <c r="S27" s="17"/>
      <c r="T27" s="19">
        <f t="shared" si="0"/>
        <v>50515.604999999996</v>
      </c>
    </row>
    <row r="28" spans="1:20" ht="12.75">
      <c r="A28" s="16" t="s">
        <v>51</v>
      </c>
      <c r="B28" s="150">
        <v>34174.46</v>
      </c>
      <c r="C28" s="151"/>
      <c r="D28" s="50">
        <v>29342.13</v>
      </c>
      <c r="E28" s="51"/>
      <c r="F28" s="17">
        <v>2893.275</v>
      </c>
      <c r="G28" s="17">
        <v>7926.4</v>
      </c>
      <c r="H28" s="18">
        <v>5295.76</v>
      </c>
      <c r="I28" s="17">
        <v>1680</v>
      </c>
      <c r="J28" s="17">
        <v>5409</v>
      </c>
      <c r="K28" s="17"/>
      <c r="L28" s="17">
        <v>7656.74</v>
      </c>
      <c r="M28" s="17">
        <v>7281.67</v>
      </c>
      <c r="N28" s="17">
        <f>2450.1+1039.36+1192.28</f>
        <v>4681.74</v>
      </c>
      <c r="O28" s="17">
        <v>798</v>
      </c>
      <c r="P28" s="35">
        <v>0</v>
      </c>
      <c r="Q28" s="35">
        <v>24958</v>
      </c>
      <c r="R28" s="17">
        <v>4964.78</v>
      </c>
      <c r="S28" s="17"/>
      <c r="T28" s="19">
        <f t="shared" si="0"/>
        <v>73545.36499999999</v>
      </c>
    </row>
    <row r="29" spans="1:20" ht="36">
      <c r="A29" s="20" t="s">
        <v>52</v>
      </c>
      <c r="B29" s="150">
        <v>0</v>
      </c>
      <c r="C29" s="151"/>
      <c r="D29" s="50">
        <f>900+900+900+900</f>
        <v>3600</v>
      </c>
      <c r="E29" s="34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35"/>
      <c r="Q29" s="35"/>
      <c r="R29" s="17"/>
      <c r="S29" s="17"/>
      <c r="T29" s="19"/>
    </row>
    <row r="30" spans="1:20" ht="24">
      <c r="A30" s="20" t="s">
        <v>83</v>
      </c>
      <c r="B30" s="150">
        <v>0</v>
      </c>
      <c r="C30" s="151"/>
      <c r="D30" s="50">
        <f>28531.32+28531.32+57062.64</f>
        <v>114125.28</v>
      </c>
      <c r="E30" s="34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35"/>
      <c r="Q30" s="35"/>
      <c r="R30" s="17"/>
      <c r="S30" s="17"/>
      <c r="T30" s="19"/>
    </row>
    <row r="31" spans="1:20" ht="12.75">
      <c r="A31" s="52" t="s">
        <v>6</v>
      </c>
      <c r="B31" s="154">
        <f>SUM(B17:B30)</f>
        <v>417558.18</v>
      </c>
      <c r="C31" s="155"/>
      <c r="D31" s="36">
        <f>SUM(D17:D30)</f>
        <v>565785.11</v>
      </c>
      <c r="E31" s="21"/>
      <c r="F31" s="21">
        <f>SUM(F17:F30)</f>
        <v>34719.30500000001</v>
      </c>
      <c r="G31" s="21">
        <f>SUM(G17:G30)</f>
        <v>79532.4</v>
      </c>
      <c r="H31" s="21">
        <f>SUM(H17:H30)</f>
        <v>63549.12000000002</v>
      </c>
      <c r="I31" s="21">
        <f>SUM(I17:I30)</f>
        <v>10080</v>
      </c>
      <c r="J31" s="21">
        <f>SUM(J17:J30)</f>
        <v>64908</v>
      </c>
      <c r="K31" s="21"/>
      <c r="L31" s="21">
        <f aca="true" t="shared" si="1" ref="L31:R31">SUM(L17:L30)</f>
        <v>45940.439999999995</v>
      </c>
      <c r="M31" s="21">
        <f t="shared" si="1"/>
        <v>87380.04</v>
      </c>
      <c r="N31" s="21">
        <f t="shared" si="1"/>
        <v>22996.480000000003</v>
      </c>
      <c r="O31" s="21">
        <f t="shared" si="1"/>
        <v>43023.72</v>
      </c>
      <c r="P31" s="36">
        <f t="shared" si="1"/>
        <v>32575</v>
      </c>
      <c r="Q31" s="36">
        <f t="shared" si="1"/>
        <v>24958</v>
      </c>
      <c r="R31" s="21">
        <f t="shared" si="1"/>
        <v>59577.35499999999</v>
      </c>
      <c r="S31" s="21"/>
      <c r="T31" s="22">
        <f>SUM(T17:T30)</f>
        <v>569239.8599999999</v>
      </c>
    </row>
    <row r="32" spans="1:20" ht="12.75">
      <c r="A32" s="30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3" t="s">
        <v>17</v>
      </c>
      <c r="R32" s="73">
        <f>SUM(E15+D31-T31)</f>
        <v>244353.58380000002</v>
      </c>
      <c r="S32" s="73"/>
      <c r="T32" s="73"/>
    </row>
    <row r="33" spans="1:20" ht="12.75">
      <c r="A33" s="30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3"/>
      <c r="R33" s="56"/>
      <c r="S33" s="56"/>
      <c r="T33" s="56"/>
    </row>
    <row r="34" spans="1:20" ht="12.75">
      <c r="A34" s="30"/>
      <c r="B34" s="31"/>
      <c r="C34" s="31"/>
      <c r="D34" s="31" t="s">
        <v>8</v>
      </c>
      <c r="E34" s="31">
        <v>1500</v>
      </c>
      <c r="F34" s="31" t="s">
        <v>80</v>
      </c>
      <c r="G34" s="31"/>
      <c r="H34" s="31"/>
      <c r="I34" s="31"/>
      <c r="J34" s="31"/>
      <c r="K34" s="31"/>
      <c r="L34" s="31"/>
      <c r="M34" s="61" t="s">
        <v>8</v>
      </c>
      <c r="N34" s="61">
        <v>1602.1</v>
      </c>
      <c r="O34" s="61" t="s">
        <v>81</v>
      </c>
      <c r="P34" s="61"/>
      <c r="Q34" s="61"/>
      <c r="R34" s="56"/>
      <c r="S34" s="56"/>
      <c r="T34" s="56"/>
    </row>
    <row r="35" spans="1:20" ht="12.75">
      <c r="A35" s="30"/>
      <c r="B35" s="31"/>
      <c r="C35" s="31"/>
      <c r="D35" s="31"/>
      <c r="E35" s="31">
        <v>1800</v>
      </c>
      <c r="F35" s="31" t="s">
        <v>78</v>
      </c>
      <c r="G35" s="31"/>
      <c r="H35" s="31"/>
      <c r="I35" s="31"/>
      <c r="J35" s="31"/>
      <c r="K35" s="31"/>
      <c r="L35" s="31"/>
      <c r="M35" s="61" t="s">
        <v>10</v>
      </c>
      <c r="N35" s="61">
        <v>1346.63</v>
      </c>
      <c r="O35" s="61" t="s">
        <v>81</v>
      </c>
      <c r="P35" s="61"/>
      <c r="Q35" s="61"/>
      <c r="R35" s="56"/>
      <c r="S35" s="56"/>
      <c r="T35" s="56"/>
    </row>
    <row r="36" spans="1:20" ht="12.75">
      <c r="A36" s="30"/>
      <c r="B36" s="31"/>
      <c r="C36" s="37"/>
      <c r="D36" s="31" t="s">
        <v>12</v>
      </c>
      <c r="E36" s="31">
        <v>1998</v>
      </c>
      <c r="F36" t="s">
        <v>84</v>
      </c>
      <c r="M36" s="61" t="s">
        <v>82</v>
      </c>
      <c r="N36" s="61">
        <v>878.99</v>
      </c>
      <c r="O36" s="61" t="s">
        <v>81</v>
      </c>
      <c r="P36" s="61"/>
      <c r="Q36" s="61"/>
      <c r="T36" s="32"/>
    </row>
    <row r="37" spans="1:20" ht="12.75">
      <c r="A37" s="30"/>
      <c r="B37" s="31"/>
      <c r="C37" s="37"/>
      <c r="D37" s="31"/>
      <c r="E37" s="31">
        <v>2980</v>
      </c>
      <c r="F37" t="s">
        <v>85</v>
      </c>
      <c r="M37" s="61" t="s">
        <v>12</v>
      </c>
      <c r="N37" s="61">
        <v>1255.7</v>
      </c>
      <c r="O37" s="61" t="s">
        <v>81</v>
      </c>
      <c r="P37" s="61"/>
      <c r="Q37" s="61"/>
      <c r="T37" s="32"/>
    </row>
    <row r="38" spans="1:20" ht="12.75">
      <c r="A38" s="30"/>
      <c r="B38" s="31"/>
      <c r="C38" s="37"/>
      <c r="D38" s="31"/>
      <c r="E38" s="31">
        <v>1000</v>
      </c>
      <c r="F38" t="s">
        <v>86</v>
      </c>
      <c r="M38" s="61" t="s">
        <v>0</v>
      </c>
      <c r="N38" s="61">
        <v>1056.52</v>
      </c>
      <c r="O38" s="61" t="s">
        <v>81</v>
      </c>
      <c r="P38" s="61"/>
      <c r="Q38" s="61"/>
      <c r="T38" s="32"/>
    </row>
    <row r="39" spans="1:20" ht="12.75">
      <c r="A39" s="30"/>
      <c r="B39" s="31"/>
      <c r="C39" s="37"/>
      <c r="D39" s="31"/>
      <c r="E39" s="31">
        <v>1000</v>
      </c>
      <c r="F39" t="s">
        <v>87</v>
      </c>
      <c r="M39" s="61" t="s">
        <v>1</v>
      </c>
      <c r="N39" s="61">
        <v>1255.7</v>
      </c>
      <c r="O39" s="61" t="s">
        <v>81</v>
      </c>
      <c r="P39" s="61"/>
      <c r="Q39" s="61"/>
      <c r="T39" s="32"/>
    </row>
    <row r="40" spans="1:20" ht="12.75">
      <c r="A40" s="30"/>
      <c r="B40" s="31"/>
      <c r="C40" s="37"/>
      <c r="D40" s="31" t="s">
        <v>0</v>
      </c>
      <c r="E40" s="31">
        <v>2879</v>
      </c>
      <c r="F40" t="s">
        <v>70</v>
      </c>
      <c r="M40" s="61" t="s">
        <v>2</v>
      </c>
      <c r="N40" s="61">
        <v>904.97</v>
      </c>
      <c r="O40" s="61" t="s">
        <v>81</v>
      </c>
      <c r="P40" s="61"/>
      <c r="Q40" s="61"/>
      <c r="T40" s="32"/>
    </row>
    <row r="41" spans="3:20" ht="12.75">
      <c r="C41" s="53"/>
      <c r="E41" s="31">
        <v>100</v>
      </c>
      <c r="F41" t="s">
        <v>76</v>
      </c>
      <c r="M41" s="61" t="s">
        <v>4</v>
      </c>
      <c r="N41" s="61">
        <v>2238.61</v>
      </c>
      <c r="O41" s="61" t="s">
        <v>81</v>
      </c>
      <c r="P41" s="61">
        <v>490.02</v>
      </c>
      <c r="Q41" s="61" t="s">
        <v>89</v>
      </c>
      <c r="R41" s="64"/>
      <c r="S41" s="64"/>
      <c r="T41" s="64"/>
    </row>
    <row r="42" spans="3:20" ht="12.75">
      <c r="C42" s="53"/>
      <c r="D42" t="s">
        <v>1</v>
      </c>
      <c r="E42" s="31">
        <v>2879</v>
      </c>
      <c r="F42" t="s">
        <v>70</v>
      </c>
      <c r="M42" s="61" t="s">
        <v>13</v>
      </c>
      <c r="N42" s="61">
        <v>1502.51</v>
      </c>
      <c r="O42" s="61" t="s">
        <v>81</v>
      </c>
      <c r="P42" s="61">
        <v>0</v>
      </c>
      <c r="Q42" s="61" t="s">
        <v>89</v>
      </c>
      <c r="R42" s="62"/>
      <c r="S42" s="62"/>
      <c r="T42" s="62"/>
    </row>
    <row r="43" spans="3:20" ht="12.75">
      <c r="C43" s="53"/>
      <c r="E43" s="63">
        <v>15000</v>
      </c>
      <c r="F43" t="s">
        <v>88</v>
      </c>
      <c r="R43" s="62"/>
      <c r="S43" s="62"/>
      <c r="T43" s="62"/>
    </row>
    <row r="44" spans="3:20" ht="12.75">
      <c r="C44" s="53"/>
      <c r="E44" s="31">
        <v>1500</v>
      </c>
      <c r="F44" t="s">
        <v>80</v>
      </c>
      <c r="M44" s="61" t="s">
        <v>14</v>
      </c>
      <c r="N44" s="61">
        <v>969.92</v>
      </c>
      <c r="O44" s="61" t="s">
        <v>81</v>
      </c>
      <c r="P44" s="61">
        <v>2205.09</v>
      </c>
      <c r="Q44" s="61" t="s">
        <v>89</v>
      </c>
      <c r="R44" s="62"/>
      <c r="S44" s="62"/>
      <c r="T44" s="62"/>
    </row>
    <row r="45" spans="3:20" ht="12.75">
      <c r="C45" s="53"/>
      <c r="D45" t="s">
        <v>4</v>
      </c>
      <c r="E45" s="31">
        <v>1200</v>
      </c>
      <c r="F45" t="s">
        <v>90</v>
      </c>
      <c r="M45" s="61" t="s">
        <v>15</v>
      </c>
      <c r="N45" s="61">
        <v>1137.92</v>
      </c>
      <c r="O45" s="61" t="s">
        <v>81</v>
      </c>
      <c r="P45" s="61">
        <v>1470.06</v>
      </c>
      <c r="Q45" s="61" t="s">
        <v>89</v>
      </c>
      <c r="R45" s="62"/>
      <c r="S45" s="62"/>
      <c r="T45" s="62"/>
    </row>
    <row r="46" spans="3:20" ht="12.75">
      <c r="C46" s="53"/>
      <c r="D46" t="s">
        <v>13</v>
      </c>
      <c r="E46" s="31">
        <v>1089.72</v>
      </c>
      <c r="F46" t="s">
        <v>71</v>
      </c>
      <c r="M46" s="61" t="s">
        <v>16</v>
      </c>
      <c r="N46" s="61">
        <v>1039.36</v>
      </c>
      <c r="O46" s="61" t="s">
        <v>81</v>
      </c>
      <c r="P46" s="61">
        <v>2450.1</v>
      </c>
      <c r="Q46" s="61" t="s">
        <v>89</v>
      </c>
      <c r="R46" s="62"/>
      <c r="S46" s="62"/>
      <c r="T46" s="62"/>
    </row>
    <row r="47" spans="3:20" ht="12.75">
      <c r="C47" s="53"/>
      <c r="D47" t="s">
        <v>14</v>
      </c>
      <c r="E47" s="31">
        <v>1000</v>
      </c>
      <c r="F47" t="s">
        <v>91</v>
      </c>
      <c r="N47" s="61">
        <f>1010.41*1.18</f>
        <v>1192.2838</v>
      </c>
      <c r="O47" s="61" t="s">
        <v>93</v>
      </c>
      <c r="P47" s="61"/>
      <c r="Q47" s="61"/>
      <c r="R47" s="62"/>
      <c r="S47" s="62"/>
      <c r="T47" s="62"/>
    </row>
    <row r="48" spans="3:20" ht="12.75">
      <c r="C48" s="53"/>
      <c r="E48" s="31">
        <v>1500</v>
      </c>
      <c r="F48" t="s">
        <v>95</v>
      </c>
      <c r="R48" s="62"/>
      <c r="S48" s="62"/>
      <c r="T48" s="62"/>
    </row>
    <row r="49" spans="3:20" ht="12.75">
      <c r="C49" s="53"/>
      <c r="D49" t="s">
        <v>15</v>
      </c>
      <c r="E49" s="31">
        <v>4800</v>
      </c>
      <c r="F49" t="s">
        <v>92</v>
      </c>
      <c r="R49" s="62"/>
      <c r="S49" s="62"/>
      <c r="T49" s="62"/>
    </row>
    <row r="50" spans="3:20" ht="12.75">
      <c r="C50" s="53"/>
      <c r="D50" t="s">
        <v>16</v>
      </c>
      <c r="E50" s="31">
        <v>798</v>
      </c>
      <c r="F50" t="s">
        <v>94</v>
      </c>
      <c r="R50" s="62"/>
      <c r="S50" s="62"/>
      <c r="T50" s="62"/>
    </row>
    <row r="51" spans="3:20" ht="12.75">
      <c r="C51" s="53"/>
      <c r="E51" s="31"/>
      <c r="R51" s="62"/>
      <c r="S51" s="62"/>
      <c r="T51" s="62"/>
    </row>
    <row r="52" spans="3:20" ht="12.75">
      <c r="C52" s="53"/>
      <c r="E52" s="31"/>
      <c r="R52" s="62"/>
      <c r="S52" s="62"/>
      <c r="T52" s="62"/>
    </row>
    <row r="53" spans="1:20" ht="15">
      <c r="A53" s="109" t="s">
        <v>53</v>
      </c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</row>
    <row r="54" spans="1:20" ht="12.75">
      <c r="A54" s="110" t="s">
        <v>54</v>
      </c>
      <c r="B54" s="111"/>
      <c r="C54" s="114" t="s">
        <v>7</v>
      </c>
      <c r="D54" s="115"/>
      <c r="E54" s="115"/>
      <c r="F54" s="115"/>
      <c r="G54" s="115"/>
      <c r="H54" s="115"/>
      <c r="I54" s="115"/>
      <c r="J54" s="115"/>
      <c r="K54" s="116"/>
      <c r="L54" s="120" t="s">
        <v>55</v>
      </c>
      <c r="M54" s="121"/>
      <c r="N54" s="122"/>
      <c r="O54" s="126" t="s">
        <v>56</v>
      </c>
      <c r="P54" s="126"/>
      <c r="Q54" s="110" t="s">
        <v>57</v>
      </c>
      <c r="R54" s="111"/>
      <c r="S54" s="39"/>
      <c r="T54" s="126" t="s">
        <v>58</v>
      </c>
    </row>
    <row r="55" spans="1:20" ht="12.75">
      <c r="A55" s="112"/>
      <c r="B55" s="113"/>
      <c r="C55" s="117"/>
      <c r="D55" s="118"/>
      <c r="E55" s="118"/>
      <c r="F55" s="118"/>
      <c r="G55" s="118"/>
      <c r="H55" s="118"/>
      <c r="I55" s="118"/>
      <c r="J55" s="118"/>
      <c r="K55" s="119"/>
      <c r="L55" s="123"/>
      <c r="M55" s="124"/>
      <c r="N55" s="125"/>
      <c r="O55" s="127"/>
      <c r="P55" s="127"/>
      <c r="Q55" s="112"/>
      <c r="R55" s="113"/>
      <c r="S55" s="40"/>
      <c r="T55" s="127"/>
    </row>
    <row r="56" spans="1:20" ht="12.75">
      <c r="A56" s="128"/>
      <c r="B56" s="129"/>
      <c r="C56" s="130" t="s">
        <v>59</v>
      </c>
      <c r="D56" s="131"/>
      <c r="E56" s="131"/>
      <c r="F56" s="131"/>
      <c r="G56" s="131"/>
      <c r="H56" s="131"/>
      <c r="I56" s="131"/>
      <c r="J56" s="131"/>
      <c r="K56" s="132"/>
      <c r="L56" s="133"/>
      <c r="M56" s="134"/>
      <c r="N56" s="135"/>
      <c r="O56" s="3"/>
      <c r="P56" s="3"/>
      <c r="Q56" s="136"/>
      <c r="R56" s="137"/>
      <c r="S56" s="58"/>
      <c r="T56" s="3"/>
    </row>
    <row r="57" spans="1:20" ht="12.75">
      <c r="A57" s="128"/>
      <c r="B57" s="129"/>
      <c r="C57" s="130" t="s">
        <v>60</v>
      </c>
      <c r="D57" s="131"/>
      <c r="E57" s="131"/>
      <c r="F57" s="131"/>
      <c r="G57" s="131"/>
      <c r="H57" s="131"/>
      <c r="I57" s="131"/>
      <c r="J57" s="131"/>
      <c r="K57" s="132"/>
      <c r="L57" s="138" t="s">
        <v>61</v>
      </c>
      <c r="M57" s="139"/>
      <c r="N57" s="140"/>
      <c r="O57" s="23">
        <v>0.05</v>
      </c>
      <c r="P57" s="24"/>
      <c r="Q57" s="67">
        <f>SUM(O57*2002.5*12)</f>
        <v>1201.5</v>
      </c>
      <c r="R57" s="68"/>
      <c r="S57" s="38"/>
      <c r="T57" s="23"/>
    </row>
    <row r="58" spans="1:20" ht="12.75">
      <c r="A58" s="128"/>
      <c r="B58" s="129"/>
      <c r="C58" s="130" t="s">
        <v>62</v>
      </c>
      <c r="D58" s="131"/>
      <c r="E58" s="131"/>
      <c r="F58" s="131"/>
      <c r="G58" s="131"/>
      <c r="H58" s="131"/>
      <c r="I58" s="131"/>
      <c r="J58" s="131"/>
      <c r="K58" s="132"/>
      <c r="L58" s="138" t="s">
        <v>61</v>
      </c>
      <c r="M58" s="139"/>
      <c r="N58" s="140"/>
      <c r="O58" s="23">
        <v>0.05</v>
      </c>
      <c r="P58" s="24"/>
      <c r="Q58" s="67">
        <f aca="true" t="shared" si="2" ref="Q58:Q63">SUM(O58*2002.5*12)</f>
        <v>1201.5</v>
      </c>
      <c r="R58" s="68"/>
      <c r="S58" s="38"/>
      <c r="T58" s="23"/>
    </row>
    <row r="59" spans="1:20" ht="12.75">
      <c r="A59" s="128"/>
      <c r="B59" s="129"/>
      <c r="C59" s="130" t="s">
        <v>63</v>
      </c>
      <c r="D59" s="131"/>
      <c r="E59" s="131"/>
      <c r="F59" s="131"/>
      <c r="G59" s="131"/>
      <c r="H59" s="131"/>
      <c r="I59" s="131"/>
      <c r="J59" s="131"/>
      <c r="K59" s="132"/>
      <c r="L59" s="138" t="s">
        <v>64</v>
      </c>
      <c r="M59" s="139"/>
      <c r="N59" s="140"/>
      <c r="O59" s="23">
        <v>0.15</v>
      </c>
      <c r="P59" s="24"/>
      <c r="Q59" s="67">
        <f t="shared" si="2"/>
        <v>3604.5</v>
      </c>
      <c r="R59" s="68"/>
      <c r="S59" s="38"/>
      <c r="T59" s="23"/>
    </row>
    <row r="60" spans="1:20" ht="12.75">
      <c r="A60" s="67"/>
      <c r="B60" s="68"/>
      <c r="C60" s="141" t="s">
        <v>65</v>
      </c>
      <c r="D60" s="142"/>
      <c r="E60" s="142"/>
      <c r="F60" s="142"/>
      <c r="G60" s="142"/>
      <c r="H60" s="142"/>
      <c r="I60" s="142"/>
      <c r="J60" s="142"/>
      <c r="K60" s="143"/>
      <c r="L60" s="138" t="s">
        <v>61</v>
      </c>
      <c r="M60" s="139"/>
      <c r="N60" s="140"/>
      <c r="O60" s="2">
        <v>0.15</v>
      </c>
      <c r="P60" s="2"/>
      <c r="Q60" s="67">
        <f t="shared" si="2"/>
        <v>3604.5</v>
      </c>
      <c r="R60" s="68"/>
      <c r="S60" s="38"/>
      <c r="T60" s="2"/>
    </row>
    <row r="61" spans="1:20" ht="12.75">
      <c r="A61" s="67"/>
      <c r="B61" s="68"/>
      <c r="C61" s="144" t="s">
        <v>66</v>
      </c>
      <c r="D61" s="145"/>
      <c r="E61" s="145"/>
      <c r="F61" s="145"/>
      <c r="G61" s="145"/>
      <c r="H61" s="145"/>
      <c r="I61" s="145"/>
      <c r="J61" s="145"/>
      <c r="K61" s="146"/>
      <c r="L61" s="147" t="s">
        <v>67</v>
      </c>
      <c r="M61" s="148"/>
      <c r="N61" s="149"/>
      <c r="O61" s="2">
        <v>0.25</v>
      </c>
      <c r="P61" s="2"/>
      <c r="Q61" s="67">
        <f t="shared" si="2"/>
        <v>6007.5</v>
      </c>
      <c r="R61" s="68"/>
      <c r="S61" s="38"/>
      <c r="T61" s="2"/>
    </row>
    <row r="62" spans="1:20" ht="12.75">
      <c r="A62" s="67"/>
      <c r="B62" s="68"/>
      <c r="C62" s="144" t="s">
        <v>68</v>
      </c>
      <c r="D62" s="145"/>
      <c r="E62" s="145"/>
      <c r="F62" s="145"/>
      <c r="G62" s="145"/>
      <c r="H62" s="145"/>
      <c r="I62" s="145"/>
      <c r="J62" s="145"/>
      <c r="K62" s="146"/>
      <c r="L62" s="147" t="s">
        <v>67</v>
      </c>
      <c r="M62" s="148"/>
      <c r="N62" s="149"/>
      <c r="O62" s="2">
        <v>0.1</v>
      </c>
      <c r="P62" s="25"/>
      <c r="Q62" s="67">
        <f t="shared" si="2"/>
        <v>2403</v>
      </c>
      <c r="R62" s="68"/>
      <c r="S62" s="38"/>
      <c r="T62" s="2"/>
    </row>
    <row r="63" spans="1:20" ht="12.75">
      <c r="A63" s="67"/>
      <c r="B63" s="68"/>
      <c r="C63" s="141" t="s">
        <v>69</v>
      </c>
      <c r="D63" s="142"/>
      <c r="E63" s="142"/>
      <c r="F63" s="142"/>
      <c r="G63" s="142"/>
      <c r="H63" s="142"/>
      <c r="I63" s="142"/>
      <c r="J63" s="142"/>
      <c r="K63" s="143"/>
      <c r="L63" s="147" t="s">
        <v>67</v>
      </c>
      <c r="M63" s="148"/>
      <c r="N63" s="149"/>
      <c r="O63" s="2">
        <v>0.25</v>
      </c>
      <c r="P63" s="2"/>
      <c r="Q63" s="67">
        <f t="shared" si="2"/>
        <v>6007.5</v>
      </c>
      <c r="R63" s="68"/>
      <c r="S63" s="38"/>
      <c r="T63" s="2"/>
    </row>
    <row r="64" spans="5:20" ht="12.75">
      <c r="E64" s="26" t="s">
        <v>19</v>
      </c>
      <c r="F64" s="27"/>
      <c r="G64" s="27"/>
      <c r="H64" s="27"/>
      <c r="I64" s="27"/>
      <c r="J64" s="27"/>
      <c r="K64" s="27"/>
      <c r="L64" s="27"/>
      <c r="M64" s="27"/>
      <c r="N64" s="27"/>
      <c r="O64" s="28">
        <f>SUM(O57:O63)</f>
        <v>1</v>
      </c>
      <c r="P64" s="29"/>
      <c r="Q64" s="67">
        <f>SUM(Q57:Q63)</f>
        <v>24030</v>
      </c>
      <c r="R64" s="68"/>
      <c r="S64" s="38"/>
      <c r="T64" s="2"/>
    </row>
  </sheetData>
  <sheetProtection/>
  <mergeCells count="93">
    <mergeCell ref="A1:T1"/>
    <mergeCell ref="A2:T2"/>
    <mergeCell ref="A3:E3"/>
    <mergeCell ref="F3:R3"/>
    <mergeCell ref="B4:E4"/>
    <mergeCell ref="F4:O4"/>
    <mergeCell ref="P4:Q5"/>
    <mergeCell ref="R4:R6"/>
    <mergeCell ref="S4:S6"/>
    <mergeCell ref="T4:T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F14:T14"/>
    <mergeCell ref="A15:D15"/>
    <mergeCell ref="B16:C16"/>
    <mergeCell ref="B17:C17"/>
    <mergeCell ref="N5:O5"/>
    <mergeCell ref="B8:D8"/>
    <mergeCell ref="B9:D9"/>
    <mergeCell ref="A12:D12"/>
    <mergeCell ref="F12:O12"/>
    <mergeCell ref="P12:Q12"/>
    <mergeCell ref="B30:C30"/>
    <mergeCell ref="B23:C23"/>
    <mergeCell ref="B24:C24"/>
    <mergeCell ref="B25:C25"/>
    <mergeCell ref="B26:C26"/>
    <mergeCell ref="A13:E13"/>
    <mergeCell ref="A14:E14"/>
    <mergeCell ref="B27:C27"/>
    <mergeCell ref="B31:C31"/>
    <mergeCell ref="R32:T32"/>
    <mergeCell ref="B28:C28"/>
    <mergeCell ref="B29:C29"/>
    <mergeCell ref="R41:T41"/>
    <mergeCell ref="B18:C18"/>
    <mergeCell ref="B19:C19"/>
    <mergeCell ref="B20:C20"/>
    <mergeCell ref="B21:C21"/>
    <mergeCell ref="B22:C22"/>
    <mergeCell ref="A53:T53"/>
    <mergeCell ref="A54:B55"/>
    <mergeCell ref="C54:K55"/>
    <mergeCell ref="L54:N55"/>
    <mergeCell ref="O54:O55"/>
    <mergeCell ref="P54:P55"/>
    <mergeCell ref="Q54:R55"/>
    <mergeCell ref="T54:T55"/>
    <mergeCell ref="A56:B56"/>
    <mergeCell ref="C56:K56"/>
    <mergeCell ref="L56:N56"/>
    <mergeCell ref="Q56:R56"/>
    <mergeCell ref="A57:B57"/>
    <mergeCell ref="C57:K57"/>
    <mergeCell ref="L57:N57"/>
    <mergeCell ref="Q57:R57"/>
    <mergeCell ref="A58:B58"/>
    <mergeCell ref="C58:K58"/>
    <mergeCell ref="L58:N58"/>
    <mergeCell ref="Q58:R58"/>
    <mergeCell ref="A59:B59"/>
    <mergeCell ref="C59:K59"/>
    <mergeCell ref="L59:N59"/>
    <mergeCell ref="Q59:R59"/>
    <mergeCell ref="Q63:R63"/>
    <mergeCell ref="A60:B60"/>
    <mergeCell ref="C60:K60"/>
    <mergeCell ref="L60:N60"/>
    <mergeCell ref="Q60:R60"/>
    <mergeCell ref="A61:B61"/>
    <mergeCell ref="C61:K61"/>
    <mergeCell ref="L61:N61"/>
    <mergeCell ref="Q61:R61"/>
    <mergeCell ref="B11:D11"/>
    <mergeCell ref="Q64:R64"/>
    <mergeCell ref="B10:D10"/>
    <mergeCell ref="A62:B62"/>
    <mergeCell ref="C62:K62"/>
    <mergeCell ref="L62:N62"/>
    <mergeCell ref="Q62:R62"/>
    <mergeCell ref="A63:B63"/>
    <mergeCell ref="C63:K63"/>
    <mergeCell ref="L63:N63"/>
  </mergeCells>
  <printOptions/>
  <pageMargins left="0.0625" right="0.041666666666666664" top="0.14583333333333334" bottom="0.052083333333333336" header="0.3" footer="0.3"/>
  <pageSetup horizontalDpi="600" verticalDpi="600" orientation="landscape" paperSize="9" scale="9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User</cp:lastModifiedBy>
  <cp:lastPrinted>2019-06-10T07:03:25Z</cp:lastPrinted>
  <dcterms:created xsi:type="dcterms:W3CDTF">2007-02-04T12:22:59Z</dcterms:created>
  <dcterms:modified xsi:type="dcterms:W3CDTF">2019-06-10T07:59:36Z</dcterms:modified>
  <cp:category/>
  <cp:version/>
  <cp:contentType/>
  <cp:contentStatus/>
</cp:coreProperties>
</file>