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885" windowWidth="13485" windowHeight="4980"/>
  </bookViews>
  <sheets>
    <sheet name="2018" sheetId="10" r:id="rId1"/>
  </sheets>
  <definedNames>
    <definedName name="_xlnm.Print_Area" localSheetId="0">'2018'!$D$32:$R$45</definedName>
  </definedNames>
  <calcPr calcId="145621"/>
</workbook>
</file>

<file path=xl/calcChain.xml><?xml version="1.0" encoding="utf-8"?>
<calcChain xmlns="http://schemas.openxmlformats.org/spreadsheetml/2006/main">
  <c r="L28" i="10" l="1"/>
  <c r="R28" i="10" s="1"/>
  <c r="O30" i="10"/>
  <c r="I30" i="10"/>
  <c r="G30" i="10"/>
  <c r="B30" i="10"/>
  <c r="N45" i="10" l="1"/>
  <c r="L27" i="10" l="1"/>
  <c r="M27" i="10"/>
  <c r="N27" i="10"/>
  <c r="D29" i="10"/>
  <c r="R27" i="10" l="1"/>
  <c r="N26" i="10"/>
  <c r="L26" i="10" l="1"/>
  <c r="R26" i="10" l="1"/>
  <c r="L13" i="10" l="1"/>
  <c r="R11" i="10"/>
  <c r="M25" i="10" l="1"/>
  <c r="L25" i="10" l="1"/>
  <c r="N25" i="10" l="1"/>
  <c r="N30" i="10" s="1"/>
  <c r="R25" i="10" l="1"/>
  <c r="L24" i="10" l="1"/>
  <c r="R24" i="10" l="1"/>
  <c r="L23" i="10" l="1"/>
  <c r="R23" i="10" l="1"/>
  <c r="R10" i="10" l="1"/>
  <c r="L22" i="10" l="1"/>
  <c r="R22" i="10" l="1"/>
  <c r="M21" i="10" l="1"/>
  <c r="M30" i="10" s="1"/>
  <c r="L21" i="10" l="1"/>
  <c r="R21" i="10" l="1"/>
  <c r="L20" i="10" l="1"/>
  <c r="R20" i="10" l="1"/>
  <c r="L19" i="10" l="1"/>
  <c r="R19" i="10" l="1"/>
  <c r="L18" i="10" l="1"/>
  <c r="L30" i="10" s="1"/>
  <c r="R18" i="10" l="1"/>
  <c r="D17" i="10" l="1"/>
  <c r="D30" i="10" s="1"/>
  <c r="M58" i="10" l="1"/>
  <c r="O57" i="10"/>
  <c r="O56" i="10"/>
  <c r="O55" i="10"/>
  <c r="O54" i="10"/>
  <c r="O53" i="10"/>
  <c r="O52" i="10"/>
  <c r="O51" i="10"/>
  <c r="P17" i="10"/>
  <c r="P30" i="10" s="1"/>
  <c r="K17" i="10"/>
  <c r="K30" i="10" s="1"/>
  <c r="J17" i="10"/>
  <c r="J30" i="10" s="1"/>
  <c r="H17" i="10"/>
  <c r="H30" i="10" s="1"/>
  <c r="F17" i="10"/>
  <c r="F30" i="10" s="1"/>
  <c r="P13" i="10"/>
  <c r="O13" i="10"/>
  <c r="N13" i="10"/>
  <c r="M13" i="10"/>
  <c r="K13" i="10"/>
  <c r="J13" i="10"/>
  <c r="I13" i="10"/>
  <c r="H13" i="10"/>
  <c r="G13" i="10"/>
  <c r="F13" i="10"/>
  <c r="R9" i="10"/>
  <c r="R8" i="10"/>
  <c r="R7" i="10"/>
  <c r="E7" i="10"/>
  <c r="O58" i="10" l="1"/>
  <c r="R13" i="10"/>
  <c r="R17" i="10"/>
  <c r="R30" i="10" s="1"/>
  <c r="P31" i="10" l="1"/>
</calcChain>
</file>

<file path=xl/sharedStrings.xml><?xml version="1.0" encoding="utf-8"?>
<sst xmlns="http://schemas.openxmlformats.org/spreadsheetml/2006/main" count="124" uniqueCount="86">
  <si>
    <t>январь</t>
  </si>
  <si>
    <t>март</t>
  </si>
  <si>
    <t>май</t>
  </si>
  <si>
    <t>июнь</t>
  </si>
  <si>
    <t>июль</t>
  </si>
  <si>
    <t>Содержание</t>
  </si>
  <si>
    <t>итого</t>
  </si>
  <si>
    <t>ремонт</t>
  </si>
  <si>
    <t>апрель</t>
  </si>
  <si>
    <t>Наименование работ</t>
  </si>
  <si>
    <t>ИТОГО</t>
  </si>
  <si>
    <t>февраль</t>
  </si>
  <si>
    <t>август</t>
  </si>
  <si>
    <t>сентябрь</t>
  </si>
  <si>
    <t>октябрь</t>
  </si>
  <si>
    <t>ноябрь</t>
  </si>
  <si>
    <t>декабрь</t>
  </si>
  <si>
    <t>дезинсекция</t>
  </si>
  <si>
    <t>долг</t>
  </si>
  <si>
    <t>Итого</t>
  </si>
  <si>
    <t>лампочки 30шт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</si>
  <si>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</si>
  <si>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</si>
  <si>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</si>
  <si>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</si>
  <si>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</si>
  <si>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</si>
  <si>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</si>
  <si>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</si>
  <si>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</si>
  <si>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</si>
  <si>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</si>
  <si>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</si>
  <si>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</si>
  <si>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</si>
  <si>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</si>
  <si>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</si>
  <si>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</si>
  <si>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</si>
  <si>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</si>
  <si>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</si>
  <si>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</si>
  <si>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</si>
  <si>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</si>
  <si>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</si>
  <si>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</si>
  <si>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</si>
  <si>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</si>
  <si>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</si>
  <si>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</si>
  <si>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</si>
  <si>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</si>
  <si>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</si>
  <si>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</si>
  <si>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</si>
  <si>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</si>
  <si>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</si>
  <si>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</si>
  <si>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</si>
  <si>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</si>
  <si>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</si>
  <si>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</si>
  <si>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</si>
  <si>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</si>
  <si>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ИТОГО: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</si>
  <si>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</si>
  <si>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</si>
  <si>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</si>
  <si>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</si>
  <si>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</si>
  <si>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</si>
  <si>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</si>
  <si>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Непредвиденные затраты</t>
  </si>
  <si>
    <t>услуги сторонних организаций, разовые работы</t>
  </si>
  <si>
    <t>Информация о доходах и расходах по дому __Кочубея 7__на 2018год.</t>
  </si>
  <si>
    <t>ремонт двери</t>
  </si>
  <si>
    <t>эл-во</t>
  </si>
  <si>
    <t>х/в</t>
  </si>
  <si>
    <t>побелка деревьев+известь</t>
  </si>
  <si>
    <t>50 лампочек</t>
  </si>
  <si>
    <t>премия разово</t>
  </si>
  <si>
    <t>решетки изготовление и установка под окнами 6шт</t>
  </si>
  <si>
    <t>пробивка вентканала 3под.</t>
  </si>
  <si>
    <t>опиловка деревьев 3000-з/п + налоги</t>
  </si>
  <si>
    <t>эл-во доначисление за январь 2017г.</t>
  </si>
  <si>
    <t>составление реестра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</si>
</sst>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#,##0.00_р_."/>
    <numFmt numFmtId="171" formatCode="#,##0&quot;р.&quot;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sz val="6"/>
      <name val="Arial Cyr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5" applyNumberFormat="0" applyAlignment="0" applyProtection="0"/>
    <xf numFmtId="0" fontId="12" fillId="27" borderId="16" applyNumberFormat="0" applyAlignment="0" applyProtection="0"/>
    <xf numFmtId="0" fontId="13" fillId="27" borderId="15" applyNumberFormat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28" borderId="2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31" borderId="22" applyNumberFormat="0" applyFont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156">
    <xf numFmtId="0" fontId="0" fillId="0" borderId="0" xfId="0"/>
    <xf numFmtId="2" fontId="0" fillId="0" borderId="0" xfId="0" applyNumberFormat="1"/>
    <xf numFmtId="0" fontId="0" fillId="0" borderId="2" xfId="0" applyBorder="1"/>
    <xf numFmtId="0" fontId="0" fillId="0" borderId="2" xfId="0" applyBorder="1" applyAlignment="1"/>
    <xf numFmtId="4" fontId="0" fillId="0" borderId="0" xfId="0" applyNumberFormat="1"/>
    <xf numFmtId="0" fontId="0" fillId="37" borderId="2" xfId="0" applyFill="1" applyBorder="1"/>
    <xf numFmtId="2" fontId="7" fillId="38" borderId="13" xfId="0" applyNumberFormat="1" applyFont="1" applyFill="1" applyBorder="1" applyAlignment="1"/>
    <xf numFmtId="2" fontId="7" fillId="0" borderId="6" xfId="0" applyNumberFormat="1" applyFont="1" applyBorder="1" applyAlignment="1">
      <alignment horizontal="center" vertical="top" wrapText="1"/>
    </xf>
    <xf numFmtId="4" fontId="4" fillId="38" borderId="2" xfId="0" applyNumberFormat="1" applyFont="1" applyFill="1" applyBorder="1" applyAlignment="1">
      <alignment horizontal="center"/>
    </xf>
    <xf numFmtId="2" fontId="2" fillId="39" borderId="6" xfId="0" applyNumberFormat="1" applyFont="1" applyFill="1" applyBorder="1" applyAlignment="1">
      <alignment horizontal="center" vertical="top" wrapText="1"/>
    </xf>
    <xf numFmtId="2" fontId="2" fillId="34" borderId="12" xfId="0" applyNumberFormat="1" applyFont="1" applyFill="1" applyBorder="1" applyAlignment="1">
      <alignment horizontal="center" vertical="top" wrapText="1"/>
    </xf>
    <xf numFmtId="17" fontId="4" fillId="9" borderId="2" xfId="0" applyNumberFormat="1" applyFont="1" applyFill="1" applyBorder="1" applyAlignment="1">
      <alignment horizontal="left"/>
    </xf>
    <xf numFmtId="165" fontId="2" fillId="34" borderId="2" xfId="0" applyNumberFormat="1" applyFont="1" applyFill="1" applyBorder="1"/>
    <xf numFmtId="165" fontId="2" fillId="34" borderId="6" xfId="0" applyNumberFormat="1" applyFont="1" applyFill="1" applyBorder="1"/>
    <xf numFmtId="4" fontId="2" fillId="34" borderId="2" xfId="0" applyNumberFormat="1" applyFont="1" applyFill="1" applyBorder="1"/>
    <xf numFmtId="17" fontId="4" fillId="40" borderId="2" xfId="0" applyNumberFormat="1" applyFont="1" applyFill="1" applyBorder="1" applyAlignment="1">
      <alignment horizontal="left" wrapText="1"/>
    </xf>
    <xf numFmtId="0" fontId="4" fillId="35" borderId="2" xfId="0" applyFont="1" applyFill="1" applyBorder="1"/>
    <xf numFmtId="0" fontId="0" fillId="38" borderId="2" xfId="0" applyFill="1" applyBorder="1"/>
    <xf numFmtId="0" fontId="0" fillId="38" borderId="7" xfId="0" applyFill="1" applyBorder="1"/>
    <xf numFmtId="0" fontId="0" fillId="0" borderId="7" xfId="0" applyBorder="1"/>
    <xf numFmtId="165" fontId="2" fillId="41" borderId="2" xfId="0" applyNumberFormat="1" applyFont="1" applyFill="1" applyBorder="1"/>
    <xf numFmtId="165" fontId="2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 applyFill="1" applyBorder="1"/>
    <xf numFmtId="165" fontId="28" fillId="35" borderId="2" xfId="0" applyNumberFormat="1" applyFont="1" applyFill="1" applyBorder="1"/>
    <xf numFmtId="4" fontId="29" fillId="35" borderId="2" xfId="0" applyNumberFormat="1" applyFont="1" applyFill="1" applyBorder="1"/>
    <xf numFmtId="171" fontId="2" fillId="0" borderId="0" xfId="0" applyNumberFormat="1" applyFont="1" applyFill="1" applyBorder="1"/>
    <xf numFmtId="165" fontId="28" fillId="0" borderId="0" xfId="0" applyNumberFormat="1" applyFont="1" applyFill="1" applyBorder="1"/>
    <xf numFmtId="0" fontId="1" fillId="38" borderId="13" xfId="0" applyFont="1" applyFill="1" applyBorder="1" applyAlignment="1"/>
    <xf numFmtId="0" fontId="1" fillId="38" borderId="13" xfId="0" applyFont="1" applyFill="1" applyBorder="1" applyAlignment="1">
      <alignment wrapText="1"/>
    </xf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38" borderId="6" xfId="0" applyNumberFormat="1" applyFont="1" applyFill="1" applyBorder="1" applyAlignment="1">
      <alignment horizontal="right" vertical="top" wrapText="1"/>
    </xf>
    <xf numFmtId="2" fontId="7" fillId="38" borderId="2" xfId="0" applyNumberFormat="1" applyFont="1" applyFill="1" applyBorder="1" applyAlignment="1">
      <alignment vertical="top" wrapText="1"/>
    </xf>
    <xf numFmtId="2" fontId="7" fillId="38" borderId="6" xfId="0" applyNumberFormat="1" applyFont="1" applyFill="1" applyBorder="1" applyAlignment="1">
      <alignment horizontal="center" vertical="top" wrapText="1"/>
    </xf>
    <xf numFmtId="0" fontId="1" fillId="38" borderId="2" xfId="0" applyFont="1" applyFill="1" applyBorder="1" applyAlignment="1">
      <alignment horizontal="center" wrapText="1"/>
    </xf>
    <xf numFmtId="0" fontId="2" fillId="33" borderId="5" xfId="0" applyFont="1" applyFill="1" applyBorder="1" applyAlignment="1">
      <alignment horizontal="center" wrapText="1"/>
    </xf>
    <xf numFmtId="4" fontId="2" fillId="41" borderId="2" xfId="0" applyNumberFormat="1" applyFont="1" applyFill="1" applyBorder="1"/>
    <xf numFmtId="165" fontId="28" fillId="33" borderId="2" xfId="0" applyNumberFormat="1" applyFont="1" applyFill="1" applyBorder="1"/>
    <xf numFmtId="165" fontId="2" fillId="41" borderId="2" xfId="0" applyNumberFormat="1" applyFont="1" applyFill="1" applyBorder="1" applyAlignment="1"/>
    <xf numFmtId="165" fontId="28" fillId="39" borderId="2" xfId="0" applyNumberFormat="1" applyFont="1" applyFill="1" applyBorder="1"/>
    <xf numFmtId="165" fontId="8" fillId="0" borderId="0" xfId="0" applyNumberFormat="1" applyFont="1" applyFill="1" applyBorder="1"/>
    <xf numFmtId="164" fontId="0" fillId="0" borderId="0" xfId="0" applyNumberFormat="1"/>
    <xf numFmtId="0" fontId="0" fillId="0" borderId="7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6" fillId="38" borderId="2" xfId="0" applyNumberFormat="1" applyFont="1" applyFill="1" applyBorder="1" applyAlignment="1">
      <alignment wrapText="1"/>
    </xf>
    <xf numFmtId="4" fontId="28" fillId="38" borderId="2" xfId="0" applyNumberFormat="1" applyFont="1" applyFill="1" applyBorder="1" applyAlignment="1">
      <alignment horizontal="center"/>
    </xf>
    <xf numFmtId="4" fontId="28" fillId="38" borderId="2" xfId="0" applyNumberFormat="1" applyFont="1" applyFill="1" applyBorder="1"/>
    <xf numFmtId="165" fontId="28" fillId="34" borderId="2" xfId="0" applyNumberFormat="1" applyFont="1" applyFill="1" applyBorder="1"/>
    <xf numFmtId="0" fontId="0" fillId="0" borderId="5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34" borderId="8" xfId="0" applyNumberFormat="1" applyFont="1" applyFill="1" applyBorder="1" applyAlignment="1">
      <alignment horizontal="center" vertical="top" wrapText="1"/>
    </xf>
    <xf numFmtId="2" fontId="2" fillId="34" borderId="5" xfId="0" applyNumberFormat="1" applyFont="1" applyFill="1" applyBorder="1" applyAlignment="1">
      <alignment horizontal="center" vertical="top" wrapText="1"/>
    </xf>
    <xf numFmtId="2" fontId="1" fillId="34" borderId="7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37" borderId="5" xfId="0" applyFill="1" applyBorder="1" applyAlignment="1">
      <alignment horizontal="center"/>
    </xf>
    <xf numFmtId="0" fontId="6" fillId="38" borderId="7" xfId="0" applyNumberFormat="1" applyFont="1" applyFill="1" applyBorder="1" applyAlignment="1">
      <alignment wrapText="1"/>
    </xf>
    <xf numFmtId="2" fontId="2" fillId="38" borderId="2" xfId="0" applyNumberFormat="1" applyFont="1" applyFill="1" applyBorder="1" applyAlignment="1">
      <alignment horizontal="right" vertical="top" wrapText="1"/>
    </xf>
    <xf numFmtId="0" fontId="0" fillId="34" borderId="0" xfId="0" applyFill="1"/>
    <xf numFmtId="165" fontId="2" fillId="34" borderId="0" xfId="0" applyNumberFormat="1" applyFont="1" applyFill="1" applyBorder="1"/>
    <xf numFmtId="165" fontId="28" fillId="34" borderId="0" xfId="0" applyNumberFormat="1" applyFont="1" applyFill="1" applyBorder="1"/>
    <xf numFmtId="165" fontId="30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7" fillId="0" borderId="8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7" borderId="7" xfId="0" applyFill="1" applyBorder="1" applyAlignment="1">
      <alignment horizontal="left" wrapText="1"/>
    </xf>
    <xf numFmtId="0" fontId="0" fillId="37" borderId="8" xfId="0" applyFill="1" applyBorder="1" applyAlignment="1">
      <alignment horizontal="left" wrapText="1"/>
    </xf>
    <xf numFmtId="0" fontId="0" fillId="37" borderId="8" xfId="0" applyFill="1" applyBorder="1" applyAlignment="1">
      <alignment horizontal="center" wrapText="1"/>
    </xf>
    <xf numFmtId="0" fontId="0" fillId="37" borderId="5" xfId="0" applyFill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4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6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0" fontId="2" fillId="38" borderId="8" xfId="0" applyFont="1" applyFill="1" applyBorder="1" applyAlignment="1">
      <alignment horizontal="center" wrapText="1"/>
    </xf>
    <xf numFmtId="0" fontId="2" fillId="38" borderId="5" xfId="0" applyFont="1" applyFill="1" applyBorder="1" applyAlignment="1">
      <alignment horizontal="center" wrapText="1"/>
    </xf>
    <xf numFmtId="0" fontId="0" fillId="37" borderId="7" xfId="0" applyFill="1" applyBorder="1" applyAlignment="1">
      <alignment horizontal="center"/>
    </xf>
    <xf numFmtId="0" fontId="0" fillId="37" borderId="5" xfId="0" applyFill="1" applyBorder="1" applyAlignment="1">
      <alignment horizontal="center"/>
    </xf>
    <xf numFmtId="165" fontId="28" fillId="35" borderId="7" xfId="0" applyNumberFormat="1" applyFont="1" applyFill="1" applyBorder="1" applyAlignment="1">
      <alignment horizontal="center"/>
    </xf>
    <xf numFmtId="165" fontId="28" fillId="35" borderId="5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2" fillId="37" borderId="7" xfId="0" applyNumberFormat="1" applyFont="1" applyFill="1" applyBorder="1" applyAlignment="1">
      <alignment horizontal="center"/>
    </xf>
    <xf numFmtId="165" fontId="2" fillId="37" borderId="5" xfId="0" applyNumberFormat="1" applyFont="1" applyFill="1" applyBorder="1" applyAlignment="1">
      <alignment horizontal="center"/>
    </xf>
    <xf numFmtId="0" fontId="1" fillId="39" borderId="7" xfId="0" applyFont="1" applyFill="1" applyBorder="1" applyAlignment="1">
      <alignment horizontal="center" wrapText="1"/>
    </xf>
    <xf numFmtId="0" fontId="1" fillId="39" borderId="8" xfId="0" applyFont="1" applyFill="1" applyBorder="1" applyAlignment="1">
      <alignment horizontal="center" wrapText="1"/>
    </xf>
    <xf numFmtId="0" fontId="1" fillId="39" borderId="5" xfId="0" applyFont="1" applyFill="1" applyBorder="1" applyAlignment="1">
      <alignment horizontal="center" wrapText="1"/>
    </xf>
    <xf numFmtId="0" fontId="3" fillId="38" borderId="8" xfId="0" applyFont="1" applyFill="1" applyBorder="1" applyAlignment="1">
      <alignment horizontal="center" wrapText="1"/>
    </xf>
    <xf numFmtId="0" fontId="3" fillId="38" borderId="5" xfId="0" applyFont="1" applyFill="1" applyBorder="1" applyAlignment="1">
      <alignment horizontal="center" wrapText="1"/>
    </xf>
    <xf numFmtId="2" fontId="1" fillId="34" borderId="7" xfId="0" applyNumberFormat="1" applyFont="1" applyFill="1" applyBorder="1" applyAlignment="1">
      <alignment horizontal="center" vertical="top" wrapText="1"/>
    </xf>
    <xf numFmtId="2" fontId="1" fillId="34" borderId="8" xfId="0" applyNumberFormat="1" applyFont="1" applyFill="1" applyBorder="1" applyAlignment="1">
      <alignment horizontal="center" vertical="top" wrapText="1"/>
    </xf>
    <xf numFmtId="2" fontId="1" fillId="34" borderId="5" xfId="0" applyNumberFormat="1" applyFont="1" applyFill="1" applyBorder="1" applyAlignment="1">
      <alignment horizontal="center" vertical="top" wrapText="1"/>
    </xf>
    <xf numFmtId="0" fontId="2" fillId="36" borderId="2" xfId="0" applyFont="1" applyFill="1" applyBorder="1" applyAlignment="1">
      <alignment horizontal="center" wrapText="1"/>
    </xf>
    <xf numFmtId="0" fontId="0" fillId="37" borderId="5" xfId="0" applyFill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 2" xfId="38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8"/>
  <sheetViews>
    <sheetView tabSelected="1" topLeftCell="A4" zoomScaleNormal="100" workbookViewId="0">
      <selection activeCell="J37" sqref="J37"/>
    </sheetView>
  </sheetViews>
  <sheetFormatPr defaultRowHeight="12.75" x14ac:dyDescent="0.2"/>
  <cols>
    <col min="1" max="1" width="4.7109375" customWidth="1"/>
    <col min="2" max="2" width="5.28515625" customWidth="1"/>
    <col min="3" max="3" width="4.5703125" customWidth="1"/>
    <col min="4" max="4" width="9.5703125" customWidth="1"/>
    <col min="5" max="5" width="8" customWidth="1"/>
    <col min="9" max="9" width="9.85546875" customWidth="1"/>
    <col min="10" max="10" width="10.7109375" customWidth="1"/>
    <col min="13" max="13" width="9.28515625" customWidth="1"/>
    <col min="14" max="14" width="8.42578125" customWidth="1"/>
    <col min="15" max="15" width="8.85546875" customWidth="1"/>
    <col min="16" max="16" width="9" customWidth="1"/>
    <col min="17" max="17" width="8.42578125" hidden="1" customWidth="1"/>
  </cols>
  <sheetData>
    <row r="1" spans="1:19" ht="15.75" x14ac:dyDescent="0.25">
      <c r="A1" s="98" t="s">
        <v>74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9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9" x14ac:dyDescent="0.2">
      <c r="A3" s="99"/>
      <c r="B3" s="65"/>
      <c r="C3" s="65"/>
      <c r="D3" s="65"/>
      <c r="E3" s="149"/>
      <c r="F3" s="76" t="s">
        <v>21</v>
      </c>
      <c r="G3" s="66"/>
      <c r="H3" s="66"/>
      <c r="I3" s="66"/>
      <c r="J3" s="66"/>
      <c r="K3" s="66"/>
      <c r="L3" s="66"/>
      <c r="M3" s="66"/>
      <c r="N3" s="66"/>
      <c r="O3" s="66"/>
      <c r="P3" s="67"/>
      <c r="Q3" s="50"/>
      <c r="R3" s="2"/>
    </row>
    <row r="4" spans="1:19" ht="12.75" customHeight="1" x14ac:dyDescent="0.2">
      <c r="A4" s="28"/>
      <c r="B4" s="150" t="s">
        <v>22</v>
      </c>
      <c r="C4" s="151"/>
      <c r="D4" s="151"/>
      <c r="E4" s="152"/>
      <c r="F4" s="100" t="s">
        <v>5</v>
      </c>
      <c r="G4" s="101"/>
      <c r="H4" s="101"/>
      <c r="I4" s="101"/>
      <c r="J4" s="101"/>
      <c r="K4" s="101"/>
      <c r="L4" s="101"/>
      <c r="M4" s="101"/>
      <c r="N4" s="102" t="s">
        <v>23</v>
      </c>
      <c r="O4" s="103"/>
      <c r="P4" s="106" t="s">
        <v>24</v>
      </c>
      <c r="Q4" s="153" t="s">
        <v>72</v>
      </c>
      <c r="R4" s="109" t="s">
        <v>10</v>
      </c>
    </row>
    <row r="5" spans="1:19" ht="12.75" customHeight="1" x14ac:dyDescent="0.2">
      <c r="A5" s="29"/>
      <c r="B5" s="68" t="s">
        <v>25</v>
      </c>
      <c r="C5" s="68" t="s">
        <v>7</v>
      </c>
      <c r="D5" s="68" t="s">
        <v>68</v>
      </c>
      <c r="E5" s="112" t="s">
        <v>6</v>
      </c>
      <c r="F5" s="91" t="s">
        <v>26</v>
      </c>
      <c r="G5" s="91" t="s">
        <v>27</v>
      </c>
      <c r="H5" s="91" t="s">
        <v>28</v>
      </c>
      <c r="I5" s="91" t="s">
        <v>29</v>
      </c>
      <c r="J5" s="91" t="s">
        <v>30</v>
      </c>
      <c r="K5" s="91" t="s">
        <v>31</v>
      </c>
      <c r="L5" s="93" t="s">
        <v>32</v>
      </c>
      <c r="M5" s="95"/>
      <c r="N5" s="104"/>
      <c r="O5" s="105"/>
      <c r="P5" s="107"/>
      <c r="Q5" s="154"/>
      <c r="R5" s="110"/>
    </row>
    <row r="6" spans="1:19" ht="129.75" x14ac:dyDescent="0.2">
      <c r="A6" s="6"/>
      <c r="B6" s="69"/>
      <c r="C6" s="69"/>
      <c r="D6" s="69"/>
      <c r="E6" s="113"/>
      <c r="F6" s="92"/>
      <c r="G6" s="92"/>
      <c r="H6" s="92"/>
      <c r="I6" s="92"/>
      <c r="J6" s="92"/>
      <c r="K6" s="92"/>
      <c r="L6" s="30" t="s">
        <v>69</v>
      </c>
      <c r="M6" s="30" t="s">
        <v>73</v>
      </c>
      <c r="N6" s="51" t="s">
        <v>33</v>
      </c>
      <c r="O6" s="51" t="s">
        <v>34</v>
      </c>
      <c r="P6" s="108"/>
      <c r="Q6" s="155"/>
      <c r="R6" s="111"/>
    </row>
    <row r="7" spans="1:19" x14ac:dyDescent="0.2">
      <c r="A7" s="46">
        <v>2016</v>
      </c>
      <c r="B7" s="31">
        <v>8.8000000000000007</v>
      </c>
      <c r="C7" s="31">
        <v>3</v>
      </c>
      <c r="D7" s="31">
        <v>1.5</v>
      </c>
      <c r="E7" s="8">
        <f>SUM(B7:D7)</f>
        <v>13.3</v>
      </c>
      <c r="F7" s="32">
        <v>0.97</v>
      </c>
      <c r="G7" s="32">
        <v>1.64</v>
      </c>
      <c r="H7" s="32">
        <v>1.6</v>
      </c>
      <c r="I7" s="32">
        <v>0.22</v>
      </c>
      <c r="J7" s="32">
        <v>0.8</v>
      </c>
      <c r="K7" s="32">
        <v>1.57</v>
      </c>
      <c r="L7" s="32">
        <v>0</v>
      </c>
      <c r="M7" s="32">
        <v>2</v>
      </c>
      <c r="N7" s="33">
        <v>1.5</v>
      </c>
      <c r="O7" s="33">
        <v>1.5</v>
      </c>
      <c r="P7" s="34">
        <v>1.5</v>
      </c>
      <c r="Q7" s="34">
        <v>0</v>
      </c>
      <c r="R7" s="7">
        <f>SUM(F7:Q7)</f>
        <v>13.3</v>
      </c>
    </row>
    <row r="8" spans="1:19" x14ac:dyDescent="0.2">
      <c r="A8" s="46">
        <v>2017</v>
      </c>
      <c r="B8" s="145" t="s">
        <v>70</v>
      </c>
      <c r="C8" s="146"/>
      <c r="D8" s="147"/>
      <c r="E8" s="8">
        <v>14.64</v>
      </c>
      <c r="F8" s="32">
        <v>0.97</v>
      </c>
      <c r="G8" s="32">
        <v>1.64</v>
      </c>
      <c r="H8" s="32">
        <v>1.6</v>
      </c>
      <c r="I8" s="32">
        <v>0.22</v>
      </c>
      <c r="J8" s="32">
        <v>0.8</v>
      </c>
      <c r="K8" s="32">
        <v>1.57</v>
      </c>
      <c r="L8" s="32">
        <v>1.34</v>
      </c>
      <c r="M8" s="32">
        <v>2</v>
      </c>
      <c r="N8" s="33">
        <v>1.5</v>
      </c>
      <c r="O8" s="33">
        <v>1.5</v>
      </c>
      <c r="P8" s="34">
        <v>1.5</v>
      </c>
      <c r="Q8" s="34">
        <v>0</v>
      </c>
      <c r="R8" s="7">
        <f>SUM(F8:Q8)</f>
        <v>14.64</v>
      </c>
    </row>
    <row r="9" spans="1:19" x14ac:dyDescent="0.2">
      <c r="A9" s="46">
        <v>2017</v>
      </c>
      <c r="B9" s="145" t="s">
        <v>71</v>
      </c>
      <c r="C9" s="146"/>
      <c r="D9" s="147"/>
      <c r="E9" s="8">
        <v>15.49</v>
      </c>
      <c r="F9" s="32">
        <v>0.97</v>
      </c>
      <c r="G9" s="32">
        <v>1.64</v>
      </c>
      <c r="H9" s="32">
        <v>1.6</v>
      </c>
      <c r="I9" s="32">
        <v>0.22</v>
      </c>
      <c r="J9" s="32">
        <v>0.8</v>
      </c>
      <c r="K9" s="32">
        <v>1.57</v>
      </c>
      <c r="L9" s="32">
        <v>2.19</v>
      </c>
      <c r="M9" s="32">
        <v>2</v>
      </c>
      <c r="N9" s="33">
        <v>1.5</v>
      </c>
      <c r="O9" s="33">
        <v>1.5</v>
      </c>
      <c r="P9" s="34">
        <v>1.5</v>
      </c>
      <c r="Q9" s="34">
        <v>0</v>
      </c>
      <c r="R9" s="7">
        <f>SUM(F9:Q9)</f>
        <v>15.49</v>
      </c>
      <c r="S9" s="4"/>
    </row>
    <row r="10" spans="1:19" x14ac:dyDescent="0.2">
      <c r="A10" s="58">
        <v>2018</v>
      </c>
      <c r="B10" s="146" t="s">
        <v>70</v>
      </c>
      <c r="C10" s="146"/>
      <c r="D10" s="147"/>
      <c r="E10" s="8">
        <v>18.440000000000001</v>
      </c>
      <c r="F10" s="59">
        <v>0.97</v>
      </c>
      <c r="G10" s="59">
        <v>2.34</v>
      </c>
      <c r="H10" s="59">
        <v>1.6</v>
      </c>
      <c r="I10" s="59">
        <v>0.22</v>
      </c>
      <c r="J10" s="59">
        <v>0.8</v>
      </c>
      <c r="K10" s="59">
        <v>1.57</v>
      </c>
      <c r="L10" s="59">
        <v>4.4400000000000004</v>
      </c>
      <c r="M10" s="59">
        <v>2</v>
      </c>
      <c r="N10" s="33">
        <v>1.5</v>
      </c>
      <c r="O10" s="33">
        <v>1.5</v>
      </c>
      <c r="P10" s="34">
        <v>1.5</v>
      </c>
      <c r="Q10" s="34">
        <v>0</v>
      </c>
      <c r="R10" s="7">
        <f>F10+G10+H10+I10+J10+K10+L10+M10+N10+O10+P10+Q10</f>
        <v>18.440000000000001</v>
      </c>
      <c r="S10" s="4"/>
    </row>
    <row r="11" spans="1:19" x14ac:dyDescent="0.2">
      <c r="A11" s="58">
        <v>2018</v>
      </c>
      <c r="B11" s="146" t="s">
        <v>71</v>
      </c>
      <c r="C11" s="146"/>
      <c r="D11" s="147"/>
      <c r="E11" s="8">
        <v>19.04</v>
      </c>
      <c r="F11" s="59">
        <v>0.97</v>
      </c>
      <c r="G11" s="59">
        <v>2.34</v>
      </c>
      <c r="H11" s="59">
        <v>1.6</v>
      </c>
      <c r="I11" s="59">
        <v>0.22</v>
      </c>
      <c r="J11" s="59">
        <v>0.8</v>
      </c>
      <c r="K11" s="59">
        <v>1.57</v>
      </c>
      <c r="L11" s="59">
        <v>5.04</v>
      </c>
      <c r="M11" s="59">
        <v>2</v>
      </c>
      <c r="N11" s="33">
        <v>1.5</v>
      </c>
      <c r="O11" s="33">
        <v>1.5</v>
      </c>
      <c r="P11" s="34">
        <v>1.5</v>
      </c>
      <c r="Q11" s="34"/>
      <c r="R11" s="7">
        <f>SUM(F11:Q11)</f>
        <v>19.04</v>
      </c>
      <c r="S11" s="4"/>
    </row>
    <row r="12" spans="1:19" ht="22.5" x14ac:dyDescent="0.2">
      <c r="A12" s="142" t="s">
        <v>35</v>
      </c>
      <c r="B12" s="143"/>
      <c r="C12" s="143"/>
      <c r="D12" s="144"/>
      <c r="E12" s="47">
        <v>6962.35</v>
      </c>
      <c r="F12" s="93" t="s">
        <v>36</v>
      </c>
      <c r="G12" s="94"/>
      <c r="H12" s="94"/>
      <c r="I12" s="94"/>
      <c r="J12" s="94"/>
      <c r="K12" s="94"/>
      <c r="L12" s="94"/>
      <c r="M12" s="95"/>
      <c r="N12" s="96" t="s">
        <v>37</v>
      </c>
      <c r="O12" s="97"/>
      <c r="P12" s="7" t="s">
        <v>38</v>
      </c>
      <c r="Q12" s="7"/>
      <c r="R12" s="7"/>
    </row>
    <row r="13" spans="1:19" x14ac:dyDescent="0.2">
      <c r="A13" s="132" t="s">
        <v>39</v>
      </c>
      <c r="B13" s="133"/>
      <c r="C13" s="133"/>
      <c r="D13" s="133"/>
      <c r="E13" s="134"/>
      <c r="F13" s="9">
        <f>E12*F7</f>
        <v>6753.4795000000004</v>
      </c>
      <c r="G13" s="9">
        <f>E12*G7</f>
        <v>11418.254000000001</v>
      </c>
      <c r="H13" s="9">
        <f>E12*H8</f>
        <v>11139.760000000002</v>
      </c>
      <c r="I13" s="9">
        <f>E12*I7</f>
        <v>1531.7170000000001</v>
      </c>
      <c r="J13" s="9">
        <f>E12*J7</f>
        <v>5569.880000000001</v>
      </c>
      <c r="K13" s="9">
        <f>E12*K7</f>
        <v>10930.889500000001</v>
      </c>
      <c r="L13" s="9">
        <f>E12*L11</f>
        <v>35090.243999999999</v>
      </c>
      <c r="M13" s="9">
        <f>E12*M7</f>
        <v>13924.7</v>
      </c>
      <c r="N13" s="9">
        <f>E12*N8</f>
        <v>10443.525000000001</v>
      </c>
      <c r="O13" s="9">
        <f>E12*O8</f>
        <v>10443.525000000001</v>
      </c>
      <c r="P13" s="9">
        <f>E12*P7</f>
        <v>10443.525000000001</v>
      </c>
      <c r="Q13" s="9">
        <v>0</v>
      </c>
      <c r="R13" s="9">
        <f>SUM(F13:P13)</f>
        <v>127689.49900000001</v>
      </c>
      <c r="S13" s="1"/>
    </row>
    <row r="14" spans="1:19" ht="16.5" customHeight="1" x14ac:dyDescent="0.2">
      <c r="A14" s="135" t="s">
        <v>40</v>
      </c>
      <c r="B14" s="135"/>
      <c r="C14" s="135"/>
      <c r="D14" s="135"/>
      <c r="E14" s="136"/>
      <c r="F14" s="137" t="s">
        <v>41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9"/>
    </row>
    <row r="15" spans="1:19" ht="25.5" customHeight="1" x14ac:dyDescent="0.2">
      <c r="A15" s="114" t="s">
        <v>42</v>
      </c>
      <c r="B15" s="114"/>
      <c r="C15" s="114"/>
      <c r="D15" s="115"/>
      <c r="E15" s="48">
        <v>-81999.906000000425</v>
      </c>
      <c r="F15" s="54"/>
      <c r="G15" s="52"/>
      <c r="H15" s="10"/>
      <c r="I15" s="52"/>
      <c r="J15" s="52"/>
      <c r="K15" s="52"/>
      <c r="L15" s="52"/>
      <c r="M15" s="52"/>
      <c r="N15" s="52"/>
      <c r="O15" s="52"/>
      <c r="P15" s="52"/>
      <c r="Q15" s="52"/>
      <c r="R15" s="53"/>
    </row>
    <row r="16" spans="1:19" x14ac:dyDescent="0.2">
      <c r="A16" s="35"/>
      <c r="B16" s="140" t="s">
        <v>67</v>
      </c>
      <c r="C16" s="140"/>
      <c r="D16" s="36" t="s">
        <v>40</v>
      </c>
      <c r="E16" s="37" t="s">
        <v>18</v>
      </c>
      <c r="F16" s="54"/>
      <c r="G16" s="52"/>
      <c r="H16" s="10"/>
      <c r="I16" s="52"/>
      <c r="J16" s="52"/>
      <c r="K16" s="52"/>
      <c r="L16" s="52"/>
      <c r="M16" s="52"/>
      <c r="N16" s="52"/>
      <c r="O16" s="52"/>
      <c r="P16" s="52"/>
      <c r="Q16" s="52"/>
      <c r="R16" s="53"/>
    </row>
    <row r="17" spans="1:19" x14ac:dyDescent="0.2">
      <c r="A17" s="11" t="s">
        <v>43</v>
      </c>
      <c r="B17" s="130">
        <v>101950.66</v>
      </c>
      <c r="C17" s="141"/>
      <c r="D17" s="38">
        <f>51523.06+27198.79</f>
        <v>78721.850000000006</v>
      </c>
      <c r="E17" s="39"/>
      <c r="F17" s="12">
        <f>E12*F8</f>
        <v>6753.4795000000004</v>
      </c>
      <c r="G17" s="12">
        <v>11389.6</v>
      </c>
      <c r="H17" s="13">
        <f>E12*H8</f>
        <v>11139.760000000002</v>
      </c>
      <c r="I17" s="12">
        <v>2800</v>
      </c>
      <c r="J17" s="12">
        <f>E12*J8</f>
        <v>5569.880000000001</v>
      </c>
      <c r="K17" s="12">
        <f>E12*K8</f>
        <v>10930.889500000001</v>
      </c>
      <c r="L17" s="12">
        <v>4239.07</v>
      </c>
      <c r="M17" s="12">
        <v>500</v>
      </c>
      <c r="N17" s="40">
        <v>17426</v>
      </c>
      <c r="O17" s="40">
        <v>0</v>
      </c>
      <c r="P17" s="12">
        <f>E12*P8</f>
        <v>10443.525000000001</v>
      </c>
      <c r="Q17" s="12">
        <v>0</v>
      </c>
      <c r="R17" s="14">
        <f t="shared" ref="R17:R28" si="0">SUM(F17:Q17)</f>
        <v>81192.203999999998</v>
      </c>
      <c r="S17" s="4"/>
    </row>
    <row r="18" spans="1:19" x14ac:dyDescent="0.2">
      <c r="A18" s="11" t="s">
        <v>44</v>
      </c>
      <c r="B18" s="130">
        <v>96406.1</v>
      </c>
      <c r="C18" s="131"/>
      <c r="D18" s="38">
        <v>103905.03000000001</v>
      </c>
      <c r="E18" s="39"/>
      <c r="F18" s="12">
        <v>6753.4795000000004</v>
      </c>
      <c r="G18" s="12">
        <v>11389.6</v>
      </c>
      <c r="H18" s="13">
        <v>11139.760000000002</v>
      </c>
      <c r="I18" s="12">
        <v>2800</v>
      </c>
      <c r="J18" s="12">
        <v>5569.880000000001</v>
      </c>
      <c r="K18" s="12">
        <v>10930.889500000001</v>
      </c>
      <c r="L18" s="12">
        <f>17505.4+13461.97</f>
        <v>30967.370000000003</v>
      </c>
      <c r="M18" s="12">
        <v>0</v>
      </c>
      <c r="N18" s="40">
        <v>0</v>
      </c>
      <c r="O18" s="40">
        <v>0</v>
      </c>
      <c r="P18" s="12">
        <v>10443.525000000001</v>
      </c>
      <c r="Q18" s="12">
        <v>0</v>
      </c>
      <c r="R18" s="14">
        <f t="shared" si="0"/>
        <v>89994.504000000015</v>
      </c>
      <c r="S18" s="4"/>
    </row>
    <row r="19" spans="1:19" x14ac:dyDescent="0.2">
      <c r="A19" s="11" t="s">
        <v>1</v>
      </c>
      <c r="B19" s="130">
        <v>122950.58</v>
      </c>
      <c r="C19" s="131"/>
      <c r="D19" s="38">
        <v>121950.75</v>
      </c>
      <c r="E19" s="39"/>
      <c r="F19" s="12">
        <v>6753.4795000000004</v>
      </c>
      <c r="G19" s="12">
        <v>11389.6</v>
      </c>
      <c r="H19" s="13">
        <v>11139.760000000002</v>
      </c>
      <c r="I19" s="12">
        <v>2800</v>
      </c>
      <c r="J19" s="12">
        <v>5569.880000000001</v>
      </c>
      <c r="K19" s="12">
        <v>10930.889500000001</v>
      </c>
      <c r="L19" s="12">
        <f>8291.95+15436.58</f>
        <v>23728.53</v>
      </c>
      <c r="M19" s="12">
        <v>0</v>
      </c>
      <c r="N19" s="40">
        <v>0</v>
      </c>
      <c r="O19" s="40">
        <v>0</v>
      </c>
      <c r="P19" s="12">
        <v>10443.525000000001</v>
      </c>
      <c r="Q19" s="12">
        <v>0</v>
      </c>
      <c r="R19" s="14">
        <f t="shared" si="0"/>
        <v>82755.664000000019</v>
      </c>
    </row>
    <row r="20" spans="1:19" x14ac:dyDescent="0.2">
      <c r="A20" s="11" t="s">
        <v>45</v>
      </c>
      <c r="B20" s="130">
        <v>115812.06</v>
      </c>
      <c r="C20" s="131"/>
      <c r="D20" s="38">
        <v>87283.8</v>
      </c>
      <c r="E20" s="39"/>
      <c r="F20" s="12">
        <v>6753.4795000000004</v>
      </c>
      <c r="G20" s="12">
        <v>11389.6</v>
      </c>
      <c r="H20" s="13">
        <v>11139.760000000002</v>
      </c>
      <c r="I20" s="12">
        <v>1400</v>
      </c>
      <c r="J20" s="12">
        <v>5569.880000000001</v>
      </c>
      <c r="K20" s="12">
        <v>10930.889500000001</v>
      </c>
      <c r="L20" s="12">
        <f>22995.73+7949.88</f>
        <v>30945.61</v>
      </c>
      <c r="M20" s="12">
        <v>3996</v>
      </c>
      <c r="N20" s="40">
        <v>904</v>
      </c>
      <c r="O20" s="40">
        <v>0</v>
      </c>
      <c r="P20" s="12">
        <v>10443.525000000001</v>
      </c>
      <c r="Q20" s="12">
        <v>0</v>
      </c>
      <c r="R20" s="14">
        <f t="shared" si="0"/>
        <v>93472.744000000006</v>
      </c>
    </row>
    <row r="21" spans="1:19" x14ac:dyDescent="0.2">
      <c r="A21" s="11" t="s">
        <v>2</v>
      </c>
      <c r="B21" s="130">
        <v>122932.84</v>
      </c>
      <c r="C21" s="131"/>
      <c r="D21" s="38">
        <v>112893.3</v>
      </c>
      <c r="E21" s="39"/>
      <c r="F21" s="12">
        <v>6753.4795000000004</v>
      </c>
      <c r="G21" s="12">
        <v>11389.6</v>
      </c>
      <c r="H21" s="13">
        <v>11139.760000000002</v>
      </c>
      <c r="I21" s="12">
        <v>0</v>
      </c>
      <c r="J21" s="12">
        <v>5569.880000000001</v>
      </c>
      <c r="K21" s="12">
        <v>10930.889500000001</v>
      </c>
      <c r="L21" s="12">
        <f>20688.2+6854.39</f>
        <v>27542.59</v>
      </c>
      <c r="M21" s="49">
        <f>600+11653</f>
        <v>12253</v>
      </c>
      <c r="N21" s="40">
        <v>0</v>
      </c>
      <c r="O21" s="40">
        <v>0</v>
      </c>
      <c r="P21" s="12">
        <v>10443.525000000001</v>
      </c>
      <c r="Q21" s="12">
        <v>0</v>
      </c>
      <c r="R21" s="14">
        <f t="shared" si="0"/>
        <v>96022.724000000017</v>
      </c>
    </row>
    <row r="22" spans="1:19" x14ac:dyDescent="0.2">
      <c r="A22" s="11" t="s">
        <v>3</v>
      </c>
      <c r="B22" s="130">
        <v>119537.68</v>
      </c>
      <c r="C22" s="131"/>
      <c r="D22" s="38">
        <v>141666.85</v>
      </c>
      <c r="E22" s="39"/>
      <c r="F22" s="12">
        <v>6753.4795000000004</v>
      </c>
      <c r="G22" s="12">
        <v>11389.6</v>
      </c>
      <c r="H22" s="13">
        <v>11139.760000000002</v>
      </c>
      <c r="I22" s="12">
        <v>0</v>
      </c>
      <c r="J22" s="12">
        <v>5569.880000000001</v>
      </c>
      <c r="K22" s="12">
        <v>10930.889500000001</v>
      </c>
      <c r="L22" s="12">
        <f>22040.89+8880.83</f>
        <v>30921.72</v>
      </c>
      <c r="M22" s="12">
        <v>0</v>
      </c>
      <c r="N22" s="40">
        <v>0</v>
      </c>
      <c r="O22" s="40">
        <v>0</v>
      </c>
      <c r="P22" s="12">
        <v>10443.525000000001</v>
      </c>
      <c r="Q22" s="12">
        <v>0</v>
      </c>
      <c r="R22" s="14">
        <f t="shared" si="0"/>
        <v>87148.854000000021</v>
      </c>
    </row>
    <row r="23" spans="1:19" x14ac:dyDescent="0.2">
      <c r="A23" s="11" t="s">
        <v>4</v>
      </c>
      <c r="B23" s="130">
        <v>127767.03</v>
      </c>
      <c r="C23" s="131"/>
      <c r="D23" s="38">
        <v>111882.76</v>
      </c>
      <c r="E23" s="39"/>
      <c r="F23" s="12">
        <v>6753.4795000000004</v>
      </c>
      <c r="G23" s="12">
        <v>11389.6</v>
      </c>
      <c r="H23" s="13">
        <v>11139.760000000002</v>
      </c>
      <c r="I23" s="12">
        <v>0</v>
      </c>
      <c r="J23" s="12">
        <v>5569.880000000001</v>
      </c>
      <c r="K23" s="12">
        <v>10930.889500000001</v>
      </c>
      <c r="L23" s="12">
        <f>20335.83+12565.66</f>
        <v>32901.490000000005</v>
      </c>
      <c r="M23" s="12">
        <v>1332</v>
      </c>
      <c r="N23" s="40">
        <v>30651</v>
      </c>
      <c r="O23" s="40">
        <v>0</v>
      </c>
      <c r="P23" s="12">
        <v>10443.525000000001</v>
      </c>
      <c r="Q23" s="12">
        <v>0</v>
      </c>
      <c r="R23" s="14">
        <f t="shared" si="0"/>
        <v>121111.62400000001</v>
      </c>
    </row>
    <row r="24" spans="1:19" x14ac:dyDescent="0.2">
      <c r="A24" s="11" t="s">
        <v>12</v>
      </c>
      <c r="B24" s="130">
        <v>129733.32</v>
      </c>
      <c r="C24" s="131"/>
      <c r="D24" s="38">
        <v>108825.98000000001</v>
      </c>
      <c r="E24" s="39"/>
      <c r="F24" s="12">
        <v>6753.4795000000004</v>
      </c>
      <c r="G24" s="12">
        <v>12521.76</v>
      </c>
      <c r="H24" s="13">
        <v>11139.760000000002</v>
      </c>
      <c r="I24" s="12">
        <v>0</v>
      </c>
      <c r="J24" s="12">
        <v>5569.880000000001</v>
      </c>
      <c r="K24" s="12">
        <v>10930.889500000001</v>
      </c>
      <c r="L24" s="12">
        <f>27604.46+7516.88</f>
        <v>35121.339999999997</v>
      </c>
      <c r="M24" s="12">
        <v>16800</v>
      </c>
      <c r="N24" s="40">
        <v>1220</v>
      </c>
      <c r="O24" s="40">
        <v>34958</v>
      </c>
      <c r="P24" s="12">
        <v>10443.525000000001</v>
      </c>
      <c r="Q24" s="12">
        <v>0</v>
      </c>
      <c r="R24" s="14">
        <f t="shared" si="0"/>
        <v>145458.63399999999</v>
      </c>
    </row>
    <row r="25" spans="1:19" x14ac:dyDescent="0.2">
      <c r="A25" s="11" t="s">
        <v>46</v>
      </c>
      <c r="B25" s="130">
        <v>131950.97</v>
      </c>
      <c r="C25" s="131"/>
      <c r="D25" s="38">
        <v>119884.56999999999</v>
      </c>
      <c r="E25" s="39"/>
      <c r="F25" s="12">
        <v>6753.4795000000004</v>
      </c>
      <c r="G25" s="12">
        <v>12521.76</v>
      </c>
      <c r="H25" s="13">
        <v>11139.760000000002</v>
      </c>
      <c r="I25" s="12">
        <v>0</v>
      </c>
      <c r="J25" s="12">
        <v>5569.880000000001</v>
      </c>
      <c r="K25" s="12">
        <v>10930.889500000001</v>
      </c>
      <c r="L25" s="12">
        <f>21560.88+4810.63</f>
        <v>26371.510000000002</v>
      </c>
      <c r="M25" s="12">
        <f>14166+1000+2379.14</f>
        <v>17545.14</v>
      </c>
      <c r="N25" s="40">
        <f>5897+4295</f>
        <v>10192</v>
      </c>
      <c r="O25" s="40">
        <v>0</v>
      </c>
      <c r="P25" s="12">
        <v>10443.525000000001</v>
      </c>
      <c r="Q25" s="12"/>
      <c r="R25" s="14">
        <f t="shared" si="0"/>
        <v>111467.94400000002</v>
      </c>
    </row>
    <row r="26" spans="1:19" x14ac:dyDescent="0.2">
      <c r="A26" s="11" t="s">
        <v>47</v>
      </c>
      <c r="B26" s="130">
        <v>123218.98</v>
      </c>
      <c r="C26" s="131"/>
      <c r="D26" s="38">
        <v>127827.73999999999</v>
      </c>
      <c r="E26" s="39"/>
      <c r="F26" s="12">
        <v>6753.4795000000004</v>
      </c>
      <c r="G26" s="12">
        <v>12521.76</v>
      </c>
      <c r="H26" s="13">
        <v>11139.760000000002</v>
      </c>
      <c r="I26" s="12">
        <v>1400</v>
      </c>
      <c r="J26" s="12">
        <v>5569.880000000001</v>
      </c>
      <c r="K26" s="12">
        <v>10930.889500000001</v>
      </c>
      <c r="L26" s="12">
        <f>26379.41+7170.48</f>
        <v>33549.89</v>
      </c>
      <c r="M26" s="12">
        <v>0</v>
      </c>
      <c r="N26" s="40">
        <f>1324+762</f>
        <v>2086</v>
      </c>
      <c r="O26" s="40">
        <v>0</v>
      </c>
      <c r="P26" s="12">
        <v>10443.525000000001</v>
      </c>
      <c r="Q26" s="12"/>
      <c r="R26" s="14">
        <f t="shared" si="0"/>
        <v>94395.184000000008</v>
      </c>
    </row>
    <row r="27" spans="1:19" x14ac:dyDescent="0.2">
      <c r="A27" s="11" t="s">
        <v>48</v>
      </c>
      <c r="B27" s="130">
        <v>129361.21</v>
      </c>
      <c r="C27" s="131"/>
      <c r="D27" s="38">
        <v>99589.78</v>
      </c>
      <c r="E27" s="39"/>
      <c r="F27" s="12">
        <v>6753.4795000000004</v>
      </c>
      <c r="G27" s="12">
        <v>12521.76</v>
      </c>
      <c r="H27" s="13">
        <v>11139.760000000002</v>
      </c>
      <c r="I27" s="12">
        <v>2800</v>
      </c>
      <c r="J27" s="12">
        <v>5569.880000000001</v>
      </c>
      <c r="K27" s="12">
        <v>10930.889500000001</v>
      </c>
      <c r="L27" s="12">
        <f>29156.19+7306.88</f>
        <v>36463.07</v>
      </c>
      <c r="M27" s="12">
        <f>510+3996</f>
        <v>4506</v>
      </c>
      <c r="N27" s="40">
        <f>4808+348</f>
        <v>5156</v>
      </c>
      <c r="O27" s="40">
        <v>23306</v>
      </c>
      <c r="P27" s="12">
        <v>10443.525000000001</v>
      </c>
      <c r="Q27" s="12"/>
      <c r="R27" s="14">
        <f t="shared" si="0"/>
        <v>129590.364</v>
      </c>
    </row>
    <row r="28" spans="1:19" x14ac:dyDescent="0.2">
      <c r="A28" s="11" t="s">
        <v>49</v>
      </c>
      <c r="B28" s="130">
        <v>133426.60999999999</v>
      </c>
      <c r="C28" s="131"/>
      <c r="D28" s="38">
        <v>111073.20000000001</v>
      </c>
      <c r="E28" s="39"/>
      <c r="F28" s="12">
        <v>6753.4795000000004</v>
      </c>
      <c r="G28" s="12">
        <v>12521.76</v>
      </c>
      <c r="H28" s="13">
        <v>11139.760000000002</v>
      </c>
      <c r="I28" s="12">
        <v>2800</v>
      </c>
      <c r="J28" s="12">
        <v>5569.880000000001</v>
      </c>
      <c r="K28" s="12">
        <v>10930.889500000001</v>
      </c>
      <c r="L28" s="12">
        <f>19192.45+7150.08+8648.6</f>
        <v>34991.129999999997</v>
      </c>
      <c r="M28" s="12">
        <v>2156</v>
      </c>
      <c r="N28" s="40">
        <v>348</v>
      </c>
      <c r="O28" s="40">
        <v>50436</v>
      </c>
      <c r="P28" s="12">
        <v>10443.525000000001</v>
      </c>
      <c r="Q28" s="12"/>
      <c r="R28" s="14">
        <f t="shared" si="0"/>
        <v>148090.424</v>
      </c>
    </row>
    <row r="29" spans="1:19" ht="48" x14ac:dyDescent="0.2">
      <c r="A29" s="15" t="s">
        <v>50</v>
      </c>
      <c r="B29" s="130">
        <v>0</v>
      </c>
      <c r="C29" s="131"/>
      <c r="D29" s="38">
        <f>3600+3600+3600+3600</f>
        <v>14400</v>
      </c>
      <c r="E29" s="20"/>
      <c r="F29" s="12"/>
      <c r="G29" s="12"/>
      <c r="H29" s="12"/>
      <c r="I29" s="12"/>
      <c r="J29" s="12"/>
      <c r="K29" s="12"/>
      <c r="L29" s="12"/>
      <c r="M29" s="12"/>
      <c r="N29" s="40"/>
      <c r="O29" s="40"/>
      <c r="P29" s="12"/>
      <c r="Q29" s="12"/>
      <c r="R29" s="14"/>
    </row>
    <row r="30" spans="1:19" x14ac:dyDescent="0.2">
      <c r="A30" s="16" t="s">
        <v>6</v>
      </c>
      <c r="B30" s="118">
        <f>SUM(B17:B29)</f>
        <v>1455048.04</v>
      </c>
      <c r="C30" s="119"/>
      <c r="D30" s="24">
        <f>SUM(D17:D29)</f>
        <v>1339905.6099999999</v>
      </c>
      <c r="E30" s="24"/>
      <c r="F30" s="24">
        <f>SUM(F17:F29)</f>
        <v>81041.754000000001</v>
      </c>
      <c r="G30" s="24">
        <f>SUM(G17:G29)</f>
        <v>142336</v>
      </c>
      <c r="H30" s="24">
        <f>SUM(H17:H29)</f>
        <v>133677.12000000005</v>
      </c>
      <c r="I30" s="24">
        <f>SUM(I17:I29)</f>
        <v>16800</v>
      </c>
      <c r="J30" s="24">
        <f>SUM(J17:J29)</f>
        <v>66838.560000000027</v>
      </c>
      <c r="K30" s="24">
        <f t="shared" ref="K30:P30" si="1">SUM(K17:K29)</f>
        <v>131170.67400000003</v>
      </c>
      <c r="L30" s="24">
        <f t="shared" si="1"/>
        <v>347743.32</v>
      </c>
      <c r="M30" s="24">
        <f t="shared" si="1"/>
        <v>59088.14</v>
      </c>
      <c r="N30" s="24">
        <f t="shared" si="1"/>
        <v>67983</v>
      </c>
      <c r="O30" s="24">
        <f t="shared" si="1"/>
        <v>108700</v>
      </c>
      <c r="P30" s="24">
        <f t="shared" si="1"/>
        <v>125322.29999999999</v>
      </c>
      <c r="Q30" s="24"/>
      <c r="R30" s="25">
        <f>SUM(R17:R29)</f>
        <v>1280700.8680000002</v>
      </c>
    </row>
    <row r="31" spans="1:19" x14ac:dyDescent="0.2">
      <c r="A31" s="2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41" t="s">
        <v>64</v>
      </c>
      <c r="P31" s="120">
        <f>SUM(E15+D30-R30)</f>
        <v>-22795.164000000805</v>
      </c>
      <c r="Q31" s="120"/>
      <c r="R31" s="120"/>
    </row>
    <row r="32" spans="1:19" x14ac:dyDescent="0.2">
      <c r="A32" s="23"/>
      <c r="B32" s="21"/>
      <c r="C32" s="26"/>
      <c r="D32" s="21" t="s">
        <v>0</v>
      </c>
      <c r="E32" s="21">
        <v>500</v>
      </c>
      <c r="F32" s="21" t="s">
        <v>75</v>
      </c>
      <c r="G32" s="21"/>
      <c r="H32" s="21"/>
      <c r="I32" s="21"/>
      <c r="J32" s="21"/>
      <c r="L32" s="21"/>
      <c r="M32" s="21"/>
      <c r="N32" s="21"/>
      <c r="O32" s="21"/>
      <c r="P32" s="21"/>
      <c r="Q32" s="21"/>
      <c r="R32" s="22"/>
    </row>
    <row r="33" spans="1:18" x14ac:dyDescent="0.2">
      <c r="A33" s="23"/>
      <c r="B33" s="21"/>
      <c r="C33" s="26"/>
      <c r="D33" s="21" t="s">
        <v>8</v>
      </c>
      <c r="E33" s="27">
        <v>3996</v>
      </c>
      <c r="F33" s="21" t="s">
        <v>78</v>
      </c>
      <c r="G33" s="21"/>
      <c r="H33" s="21"/>
      <c r="I33" s="21"/>
      <c r="J33" s="21"/>
      <c r="K33" s="60" t="s">
        <v>0</v>
      </c>
      <c r="L33" s="61">
        <v>4239.07</v>
      </c>
      <c r="M33" s="61" t="s">
        <v>76</v>
      </c>
      <c r="N33" s="61"/>
      <c r="O33" s="61"/>
      <c r="P33" s="61"/>
      <c r="Q33" s="61"/>
      <c r="R33" s="22"/>
    </row>
    <row r="34" spans="1:18" x14ac:dyDescent="0.2">
      <c r="A34" s="23"/>
      <c r="B34" s="21"/>
      <c r="C34" s="26"/>
      <c r="D34" s="21" t="s">
        <v>2</v>
      </c>
      <c r="E34" s="27">
        <v>11653</v>
      </c>
      <c r="F34" s="21" t="s">
        <v>65</v>
      </c>
      <c r="G34" s="21"/>
      <c r="H34" s="21"/>
      <c r="I34" s="21"/>
      <c r="J34" s="21"/>
      <c r="K34" s="60" t="s">
        <v>11</v>
      </c>
      <c r="L34" s="61">
        <v>17505.400000000001</v>
      </c>
      <c r="M34" s="61" t="s">
        <v>77</v>
      </c>
      <c r="N34" s="62">
        <v>13461.97</v>
      </c>
      <c r="O34" s="61" t="s">
        <v>76</v>
      </c>
      <c r="P34" s="61"/>
      <c r="Q34" s="61"/>
      <c r="R34" s="22"/>
    </row>
    <row r="35" spans="1:18" x14ac:dyDescent="0.2">
      <c r="A35" s="23"/>
      <c r="B35" s="21"/>
      <c r="C35" s="26"/>
      <c r="D35" s="21"/>
      <c r="E35" s="21">
        <v>600</v>
      </c>
      <c r="F35" s="21" t="s">
        <v>79</v>
      </c>
      <c r="G35" s="21"/>
      <c r="H35" s="21"/>
      <c r="I35" s="21"/>
      <c r="J35" s="21"/>
      <c r="K35" s="60" t="s">
        <v>1</v>
      </c>
      <c r="L35" s="61">
        <v>15436.58</v>
      </c>
      <c r="M35" s="61" t="s">
        <v>77</v>
      </c>
      <c r="N35" s="62">
        <v>8291.9500000000007</v>
      </c>
      <c r="O35" s="61" t="s">
        <v>76</v>
      </c>
      <c r="P35" s="61"/>
      <c r="Q35" s="61"/>
      <c r="R35" s="22"/>
    </row>
    <row r="36" spans="1:18" x14ac:dyDescent="0.2">
      <c r="A36" s="23"/>
      <c r="B36" s="21"/>
      <c r="C36" s="26"/>
      <c r="D36" s="21" t="s">
        <v>4</v>
      </c>
      <c r="E36" s="27">
        <v>1332</v>
      </c>
      <c r="F36" s="21" t="s">
        <v>80</v>
      </c>
      <c r="G36" s="21"/>
      <c r="H36" s="21"/>
      <c r="I36" s="21"/>
      <c r="J36" s="21"/>
      <c r="K36" s="60" t="s">
        <v>8</v>
      </c>
      <c r="L36" s="61">
        <v>22995.73</v>
      </c>
      <c r="M36" s="61" t="s">
        <v>77</v>
      </c>
      <c r="N36" s="62">
        <v>7949.88</v>
      </c>
      <c r="O36" s="61" t="s">
        <v>76</v>
      </c>
      <c r="P36" s="61"/>
      <c r="Q36" s="61"/>
      <c r="R36" s="22"/>
    </row>
    <row r="37" spans="1:18" x14ac:dyDescent="0.2">
      <c r="A37" s="23"/>
      <c r="B37" s="21"/>
      <c r="C37" s="26"/>
      <c r="D37" s="21" t="s">
        <v>12</v>
      </c>
      <c r="E37" s="27">
        <v>16800</v>
      </c>
      <c r="F37" s="21" t="s">
        <v>81</v>
      </c>
      <c r="G37" s="21"/>
      <c r="H37" s="21"/>
      <c r="I37" s="21"/>
      <c r="J37" s="21"/>
      <c r="K37" s="60" t="s">
        <v>2</v>
      </c>
      <c r="L37" s="61">
        <v>20688.2</v>
      </c>
      <c r="M37" s="61" t="s">
        <v>77</v>
      </c>
      <c r="N37" s="62">
        <v>6854.39</v>
      </c>
      <c r="O37" s="61" t="s">
        <v>76</v>
      </c>
      <c r="P37" s="61"/>
      <c r="Q37" s="61"/>
      <c r="R37" s="22"/>
    </row>
    <row r="38" spans="1:18" x14ac:dyDescent="0.2">
      <c r="A38" s="23"/>
      <c r="B38" s="21"/>
      <c r="C38" s="26"/>
      <c r="D38" s="21" t="s">
        <v>13</v>
      </c>
      <c r="E38" s="27">
        <v>14166</v>
      </c>
      <c r="F38" s="21" t="s">
        <v>17</v>
      </c>
      <c r="G38" s="21"/>
      <c r="H38" s="21"/>
      <c r="I38" s="21"/>
      <c r="J38" s="21"/>
      <c r="K38" s="60" t="s">
        <v>3</v>
      </c>
      <c r="L38" s="61">
        <v>22040.89</v>
      </c>
      <c r="M38" s="61" t="s">
        <v>77</v>
      </c>
      <c r="N38" s="62">
        <v>8880.83</v>
      </c>
      <c r="O38" s="61" t="s">
        <v>76</v>
      </c>
      <c r="P38" s="61"/>
      <c r="Q38" s="61"/>
      <c r="R38" s="22"/>
    </row>
    <row r="39" spans="1:18" x14ac:dyDescent="0.2">
      <c r="A39" s="23"/>
      <c r="B39" s="21"/>
      <c r="C39" s="26"/>
      <c r="D39" s="21"/>
      <c r="E39" s="27">
        <v>1000</v>
      </c>
      <c r="F39" s="21" t="s">
        <v>82</v>
      </c>
      <c r="G39" s="21"/>
      <c r="H39" s="21"/>
      <c r="I39" s="21"/>
      <c r="J39" s="21"/>
      <c r="K39" s="60" t="s">
        <v>4</v>
      </c>
      <c r="L39" s="61">
        <v>20335.830000000002</v>
      </c>
      <c r="M39" s="61" t="s">
        <v>77</v>
      </c>
      <c r="N39" s="62">
        <v>12565.66</v>
      </c>
      <c r="O39" s="61" t="s">
        <v>76</v>
      </c>
      <c r="P39" s="61"/>
      <c r="Q39" s="61"/>
      <c r="R39" s="22"/>
    </row>
    <row r="40" spans="1:18" x14ac:dyDescent="0.2">
      <c r="A40" s="23"/>
      <c r="B40" s="21"/>
      <c r="C40" s="26"/>
      <c r="D40" s="21"/>
      <c r="E40" s="63">
        <v>2379.14</v>
      </c>
      <c r="F40" s="21" t="s">
        <v>66</v>
      </c>
      <c r="G40" s="21"/>
      <c r="H40" s="21"/>
      <c r="I40" s="21"/>
      <c r="J40" s="21"/>
      <c r="K40" s="60" t="s">
        <v>12</v>
      </c>
      <c r="L40" s="61">
        <v>27604.46</v>
      </c>
      <c r="M40" s="61" t="s">
        <v>77</v>
      </c>
      <c r="N40" s="62">
        <v>7516.88</v>
      </c>
      <c r="O40" s="61" t="s">
        <v>76</v>
      </c>
      <c r="P40" s="61"/>
      <c r="Q40" s="61"/>
      <c r="R40" s="22"/>
    </row>
    <row r="41" spans="1:18" x14ac:dyDescent="0.2">
      <c r="A41" s="23"/>
      <c r="B41" s="21"/>
      <c r="C41" s="26"/>
      <c r="D41" s="21" t="s">
        <v>15</v>
      </c>
      <c r="E41" s="63">
        <v>510</v>
      </c>
      <c r="F41" s="21" t="s">
        <v>20</v>
      </c>
      <c r="G41" s="21"/>
      <c r="H41" s="21"/>
      <c r="I41" s="21"/>
      <c r="J41" s="21"/>
      <c r="K41" s="60" t="s">
        <v>13</v>
      </c>
      <c r="L41" s="61">
        <v>21560.880000000001</v>
      </c>
      <c r="M41" s="61" t="s">
        <v>77</v>
      </c>
      <c r="N41" s="62">
        <v>4810.63</v>
      </c>
      <c r="O41" s="61" t="s">
        <v>76</v>
      </c>
      <c r="P41" s="61"/>
      <c r="Q41" s="21"/>
      <c r="R41" s="22"/>
    </row>
    <row r="42" spans="1:18" x14ac:dyDescent="0.2">
      <c r="A42" s="23"/>
      <c r="B42" s="21"/>
      <c r="C42" s="26"/>
      <c r="D42" s="21"/>
      <c r="E42" s="21">
        <v>3996</v>
      </c>
      <c r="F42" s="21" t="s">
        <v>83</v>
      </c>
      <c r="G42" s="21"/>
      <c r="H42" s="21"/>
      <c r="I42" s="21"/>
      <c r="J42" s="21"/>
      <c r="K42" s="60" t="s">
        <v>14</v>
      </c>
      <c r="L42" s="61">
        <v>26379.41</v>
      </c>
      <c r="M42" s="61" t="s">
        <v>77</v>
      </c>
      <c r="N42" s="62">
        <v>7170.48</v>
      </c>
      <c r="O42" s="61" t="s">
        <v>76</v>
      </c>
      <c r="P42" s="61"/>
      <c r="Q42" s="21"/>
      <c r="R42" s="22"/>
    </row>
    <row r="43" spans="1:18" x14ac:dyDescent="0.2">
      <c r="A43" s="23"/>
      <c r="B43" s="21"/>
      <c r="C43" s="26"/>
      <c r="D43" s="21" t="s">
        <v>16</v>
      </c>
      <c r="E43" s="21">
        <v>2156</v>
      </c>
      <c r="F43" s="21" t="s">
        <v>85</v>
      </c>
      <c r="G43" s="21"/>
      <c r="H43" s="21"/>
      <c r="I43" s="21"/>
      <c r="J43" s="21"/>
      <c r="K43" s="60" t="s">
        <v>15</v>
      </c>
      <c r="L43" s="61">
        <v>29156.19</v>
      </c>
      <c r="M43" s="61" t="s">
        <v>77</v>
      </c>
      <c r="N43" s="62">
        <v>7306.88</v>
      </c>
      <c r="O43" s="61" t="s">
        <v>76</v>
      </c>
      <c r="P43" s="61"/>
      <c r="Q43" s="21"/>
      <c r="R43" s="22"/>
    </row>
    <row r="44" spans="1:18" x14ac:dyDescent="0.2">
      <c r="A44" s="23"/>
      <c r="B44" s="21"/>
      <c r="C44" s="26"/>
      <c r="D44" s="21"/>
      <c r="E44" s="21"/>
      <c r="F44" s="21"/>
      <c r="G44" s="21"/>
      <c r="H44" s="21"/>
      <c r="I44" s="21"/>
      <c r="J44" s="21"/>
      <c r="K44" s="60" t="s">
        <v>16</v>
      </c>
      <c r="L44" s="61">
        <v>19192.45</v>
      </c>
      <c r="M44" s="61" t="s">
        <v>77</v>
      </c>
      <c r="N44" s="62">
        <v>7150.08</v>
      </c>
      <c r="O44" s="61" t="s">
        <v>76</v>
      </c>
      <c r="P44" s="61"/>
      <c r="Q44" s="21"/>
      <c r="R44" s="22"/>
    </row>
    <row r="45" spans="1:18" x14ac:dyDescent="0.2">
      <c r="A45" s="23"/>
      <c r="B45" s="21"/>
      <c r="C45" s="26"/>
      <c r="D45" s="21"/>
      <c r="E45" s="21"/>
      <c r="F45" s="21"/>
      <c r="G45" s="21"/>
      <c r="H45" s="21"/>
      <c r="I45" s="21"/>
      <c r="J45" s="21"/>
      <c r="K45" s="60"/>
      <c r="L45" s="61"/>
      <c r="M45" s="61"/>
      <c r="N45" s="62">
        <f>7329.32*1.18</f>
        <v>8648.5975999999991</v>
      </c>
      <c r="O45" s="61" t="s">
        <v>84</v>
      </c>
      <c r="P45" s="61"/>
      <c r="Q45" s="21"/>
      <c r="R45" s="22"/>
    </row>
    <row r="46" spans="1:18" x14ac:dyDescent="0.2">
      <c r="C46" s="42"/>
      <c r="P46" s="64"/>
      <c r="Q46" s="64"/>
      <c r="R46" s="64"/>
    </row>
    <row r="47" spans="1:18" ht="15" x14ac:dyDescent="0.25">
      <c r="A47" s="121" t="s">
        <v>51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</row>
    <row r="48" spans="1:18" x14ac:dyDescent="0.2">
      <c r="A48" s="122" t="s">
        <v>52</v>
      </c>
      <c r="B48" s="123"/>
      <c r="C48" s="126" t="s">
        <v>9</v>
      </c>
      <c r="D48" s="127"/>
      <c r="E48" s="127"/>
      <c r="F48" s="127"/>
      <c r="G48" s="127"/>
      <c r="H48" s="127"/>
      <c r="I48" s="127"/>
      <c r="J48" s="127"/>
      <c r="K48" s="85"/>
      <c r="L48" s="86"/>
      <c r="M48" s="89" t="s">
        <v>53</v>
      </c>
      <c r="N48" s="89"/>
      <c r="O48" s="122" t="s">
        <v>54</v>
      </c>
      <c r="P48" s="123"/>
      <c r="Q48" s="55"/>
      <c r="R48" s="89" t="s">
        <v>55</v>
      </c>
    </row>
    <row r="49" spans="1:18" x14ac:dyDescent="0.2">
      <c r="A49" s="124"/>
      <c r="B49" s="125"/>
      <c r="C49" s="128"/>
      <c r="D49" s="129"/>
      <c r="E49" s="129"/>
      <c r="F49" s="129"/>
      <c r="G49" s="129"/>
      <c r="H49" s="129"/>
      <c r="I49" s="129"/>
      <c r="J49" s="129"/>
      <c r="K49" s="87"/>
      <c r="L49" s="88"/>
      <c r="M49" s="90"/>
      <c r="N49" s="90"/>
      <c r="O49" s="124"/>
      <c r="P49" s="125"/>
      <c r="Q49" s="56"/>
      <c r="R49" s="90"/>
    </row>
    <row r="50" spans="1:18" x14ac:dyDescent="0.2">
      <c r="A50" s="79"/>
      <c r="B50" s="80"/>
      <c r="C50" s="81" t="s">
        <v>56</v>
      </c>
      <c r="D50" s="82"/>
      <c r="E50" s="82"/>
      <c r="F50" s="82"/>
      <c r="G50" s="82"/>
      <c r="H50" s="82"/>
      <c r="I50" s="82"/>
      <c r="J50" s="82"/>
      <c r="K50" s="83"/>
      <c r="L50" s="84"/>
      <c r="M50" s="5"/>
      <c r="N50" s="5"/>
      <c r="O50" s="116"/>
      <c r="P50" s="117"/>
      <c r="Q50" s="57"/>
      <c r="R50" s="5"/>
    </row>
    <row r="51" spans="1:18" x14ac:dyDescent="0.2">
      <c r="A51" s="79"/>
      <c r="B51" s="80"/>
      <c r="C51" s="81" t="s">
        <v>57</v>
      </c>
      <c r="D51" s="82"/>
      <c r="E51" s="82"/>
      <c r="F51" s="82"/>
      <c r="G51" s="82"/>
      <c r="H51" s="82"/>
      <c r="I51" s="82"/>
      <c r="J51" s="82"/>
      <c r="K51" s="70"/>
      <c r="L51" s="71"/>
      <c r="M51" s="17">
        <v>0.05</v>
      </c>
      <c r="N51" s="18"/>
      <c r="O51" s="76">
        <f>SUM(M51*2002.5*12)</f>
        <v>1201.5</v>
      </c>
      <c r="P51" s="67"/>
      <c r="Q51" s="50"/>
      <c r="R51" s="17"/>
    </row>
    <row r="52" spans="1:18" x14ac:dyDescent="0.2">
      <c r="A52" s="79"/>
      <c r="B52" s="80"/>
      <c r="C52" s="81" t="s">
        <v>58</v>
      </c>
      <c r="D52" s="82"/>
      <c r="E52" s="82"/>
      <c r="F52" s="82"/>
      <c r="G52" s="82"/>
      <c r="H52" s="82"/>
      <c r="I52" s="82"/>
      <c r="J52" s="82"/>
      <c r="K52" s="70"/>
      <c r="L52" s="71"/>
      <c r="M52" s="17">
        <v>0.05</v>
      </c>
      <c r="N52" s="18"/>
      <c r="O52" s="76">
        <f t="shared" ref="O52:O57" si="2">SUM(M52*2002.5*12)</f>
        <v>1201.5</v>
      </c>
      <c r="P52" s="67"/>
      <c r="Q52" s="50"/>
      <c r="R52" s="17"/>
    </row>
    <row r="53" spans="1:18" x14ac:dyDescent="0.2">
      <c r="A53" s="79"/>
      <c r="B53" s="80"/>
      <c r="C53" s="81" t="s">
        <v>59</v>
      </c>
      <c r="D53" s="82"/>
      <c r="E53" s="82"/>
      <c r="F53" s="82"/>
      <c r="G53" s="82"/>
      <c r="H53" s="82"/>
      <c r="I53" s="82"/>
      <c r="J53" s="82"/>
      <c r="K53" s="70"/>
      <c r="L53" s="71"/>
      <c r="M53" s="17">
        <v>0.15</v>
      </c>
      <c r="N53" s="18"/>
      <c r="O53" s="76">
        <f t="shared" si="2"/>
        <v>3604.5</v>
      </c>
      <c r="P53" s="67"/>
      <c r="Q53" s="50"/>
      <c r="R53" s="17"/>
    </row>
    <row r="54" spans="1:18" x14ac:dyDescent="0.2">
      <c r="A54" s="76"/>
      <c r="B54" s="67"/>
      <c r="C54" s="72" t="s">
        <v>60</v>
      </c>
      <c r="D54" s="73"/>
      <c r="E54" s="73"/>
      <c r="F54" s="73"/>
      <c r="G54" s="73"/>
      <c r="H54" s="73"/>
      <c r="I54" s="73"/>
      <c r="J54" s="73"/>
      <c r="K54" s="70"/>
      <c r="L54" s="71"/>
      <c r="M54" s="2">
        <v>0.15</v>
      </c>
      <c r="N54" s="2"/>
      <c r="O54" s="76">
        <f t="shared" si="2"/>
        <v>3604.5</v>
      </c>
      <c r="P54" s="67"/>
      <c r="Q54" s="50"/>
      <c r="R54" s="2"/>
    </row>
    <row r="55" spans="1:18" x14ac:dyDescent="0.2">
      <c r="A55" s="76"/>
      <c r="B55" s="67"/>
      <c r="C55" s="77" t="s">
        <v>61</v>
      </c>
      <c r="D55" s="78"/>
      <c r="E55" s="78"/>
      <c r="F55" s="78"/>
      <c r="G55" s="78"/>
      <c r="H55" s="78"/>
      <c r="I55" s="78"/>
      <c r="J55" s="78"/>
      <c r="K55" s="74"/>
      <c r="L55" s="75"/>
      <c r="M55" s="2">
        <v>0.25</v>
      </c>
      <c r="N55" s="2"/>
      <c r="O55" s="76">
        <f t="shared" si="2"/>
        <v>6007.5</v>
      </c>
      <c r="P55" s="67"/>
      <c r="Q55" s="50"/>
      <c r="R55" s="2"/>
    </row>
    <row r="56" spans="1:18" x14ac:dyDescent="0.2">
      <c r="A56" s="76"/>
      <c r="B56" s="67"/>
      <c r="C56" s="77" t="s">
        <v>62</v>
      </c>
      <c r="D56" s="78"/>
      <c r="E56" s="78"/>
      <c r="F56" s="78"/>
      <c r="G56" s="78"/>
      <c r="H56" s="78"/>
      <c r="I56" s="78"/>
      <c r="J56" s="78"/>
      <c r="K56" s="74"/>
      <c r="L56" s="75"/>
      <c r="M56" s="2">
        <v>0.1</v>
      </c>
      <c r="N56" s="19"/>
      <c r="O56" s="76">
        <f t="shared" si="2"/>
        <v>2403</v>
      </c>
      <c r="P56" s="67"/>
      <c r="Q56" s="50"/>
      <c r="R56" s="2"/>
    </row>
    <row r="57" spans="1:18" x14ac:dyDescent="0.2">
      <c r="A57" s="76"/>
      <c r="B57" s="67"/>
      <c r="C57" s="72" t="s">
        <v>63</v>
      </c>
      <c r="D57" s="73"/>
      <c r="E57" s="73"/>
      <c r="F57" s="73"/>
      <c r="G57" s="73"/>
      <c r="H57" s="73"/>
      <c r="I57" s="73"/>
      <c r="J57" s="73"/>
      <c r="K57" s="74"/>
      <c r="L57" s="75"/>
      <c r="M57" s="2">
        <v>0.25</v>
      </c>
      <c r="N57" s="2"/>
      <c r="O57" s="76">
        <f t="shared" si="2"/>
        <v>6007.5</v>
      </c>
      <c r="P57" s="67"/>
      <c r="Q57" s="50"/>
      <c r="R57" s="2"/>
    </row>
    <row r="58" spans="1:18" x14ac:dyDescent="0.2">
      <c r="E58" s="43" t="s">
        <v>19</v>
      </c>
      <c r="F58" s="44"/>
      <c r="G58" s="44"/>
      <c r="H58" s="44"/>
      <c r="I58" s="44"/>
      <c r="J58" s="44"/>
      <c r="K58" s="44"/>
      <c r="L58" s="44"/>
      <c r="M58" s="3">
        <f>SUM(M51:M57)</f>
        <v>1</v>
      </c>
      <c r="N58" s="45"/>
      <c r="O58" s="76">
        <f>SUM(O51:O57)</f>
        <v>24030</v>
      </c>
      <c r="P58" s="67"/>
      <c r="Q58" s="50"/>
      <c r="R58" s="2"/>
    </row>
  </sheetData>
  <mergeCells count="90">
    <mergeCell ref="O58:P58"/>
    <mergeCell ref="B10:D10"/>
    <mergeCell ref="A56:B56"/>
    <mergeCell ref="C56:J56"/>
    <mergeCell ref="K56:L56"/>
    <mergeCell ref="O56:P56"/>
    <mergeCell ref="A57:B57"/>
    <mergeCell ref="C57:J57"/>
    <mergeCell ref="K57:L57"/>
    <mergeCell ref="O57:P57"/>
    <mergeCell ref="A54:B54"/>
    <mergeCell ref="C54:J54"/>
    <mergeCell ref="K54:L54"/>
    <mergeCell ref="O54:P54"/>
    <mergeCell ref="A55:B55"/>
    <mergeCell ref="C55:J55"/>
    <mergeCell ref="A51:B51"/>
    <mergeCell ref="C51:J51"/>
    <mergeCell ref="K51:L51"/>
    <mergeCell ref="O51:P51"/>
    <mergeCell ref="K55:L55"/>
    <mergeCell ref="O55:P55"/>
    <mergeCell ref="A52:B52"/>
    <mergeCell ref="C52:J52"/>
    <mergeCell ref="K52:L52"/>
    <mergeCell ref="O52:P52"/>
    <mergeCell ref="A53:B53"/>
    <mergeCell ref="C53:J53"/>
    <mergeCell ref="K53:L53"/>
    <mergeCell ref="O53:P53"/>
    <mergeCell ref="O48:P49"/>
    <mergeCell ref="R48:R49"/>
    <mergeCell ref="A50:B50"/>
    <mergeCell ref="C50:J50"/>
    <mergeCell ref="K50:L50"/>
    <mergeCell ref="O50:P50"/>
    <mergeCell ref="A48:B49"/>
    <mergeCell ref="C48:J49"/>
    <mergeCell ref="K48:L49"/>
    <mergeCell ref="M48:M49"/>
    <mergeCell ref="N48:N49"/>
    <mergeCell ref="P46:R46"/>
    <mergeCell ref="B23:C23"/>
    <mergeCell ref="B28:C28"/>
    <mergeCell ref="B26:C26"/>
    <mergeCell ref="A47:R47"/>
    <mergeCell ref="B27:C27"/>
    <mergeCell ref="B25:C25"/>
    <mergeCell ref="B24:C24"/>
    <mergeCell ref="B30:C30"/>
    <mergeCell ref="P31:R31"/>
    <mergeCell ref="B29:C29"/>
    <mergeCell ref="F14:R14"/>
    <mergeCell ref="A12:D12"/>
    <mergeCell ref="L5:M5"/>
    <mergeCell ref="N12:O12"/>
    <mergeCell ref="F12:M12"/>
    <mergeCell ref="B11:D11"/>
    <mergeCell ref="B8:D8"/>
    <mergeCell ref="B9:D9"/>
    <mergeCell ref="D5:D6"/>
    <mergeCell ref="E5:E6"/>
    <mergeCell ref="F5:F6"/>
    <mergeCell ref="G5:G6"/>
    <mergeCell ref="J5:J6"/>
    <mergeCell ref="A1:R1"/>
    <mergeCell ref="A2:R2"/>
    <mergeCell ref="A3:E3"/>
    <mergeCell ref="F3:P3"/>
    <mergeCell ref="B4:E4"/>
    <mergeCell ref="F4:M4"/>
    <mergeCell ref="N4:O5"/>
    <mergeCell ref="P4:P6"/>
    <mergeCell ref="Q4:Q6"/>
    <mergeCell ref="R4:R6"/>
    <mergeCell ref="I5:I6"/>
    <mergeCell ref="H5:H6"/>
    <mergeCell ref="B5:B6"/>
    <mergeCell ref="C5:C6"/>
    <mergeCell ref="K5:K6"/>
    <mergeCell ref="B20:C20"/>
    <mergeCell ref="B21:C21"/>
    <mergeCell ref="B22:C22"/>
    <mergeCell ref="A13:E13"/>
    <mergeCell ref="A14:E14"/>
    <mergeCell ref="A15:D15"/>
    <mergeCell ref="B16:C16"/>
    <mergeCell ref="B17:C17"/>
    <mergeCell ref="B18:C18"/>
    <mergeCell ref="B19:C19"/>
  </mergeCells>
  <pageMargins left="0.125" right="2.0833333333333332E-2" top="8.3333333333333329E-2" bottom="0.1979166666666666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2019-06-06T12:03:56Z</cp:lastPrinted>
  <dcterms:created xsi:type="dcterms:W3CDTF">2007-02-04T12:22:59Z</dcterms:created>
  <dcterms:modified xsi:type="dcterms:W3CDTF">2019-09-05T05:43:40Z</dcterms:modified>
</cp:coreProperties>
</file>