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765" windowWidth="15120" windowHeight="7350"/>
  </bookViews>
  <sheets>
    <sheet name="2019" sheetId="11" r:id="rId1"/>
  </sheets>
  <definedNames>
    <definedName name="_xlnm.Print_Area" localSheetId="0">'2019'!$A$2:$R$34</definedName>
  </definedNames>
  <calcPr calcId="162913"/>
</workbook>
</file>

<file path=xl/calcChain.xml><?xml version="1.0" encoding="utf-8"?>
<calcChain xmlns="http://schemas.openxmlformats.org/spreadsheetml/2006/main">
  <c r="D22" i="11" l="1"/>
  <c r="N22" i="11"/>
  <c r="B22" i="11"/>
  <c r="K22" i="11" l="1"/>
  <c r="M22" i="11" l="1"/>
  <c r="R22" i="11" l="1"/>
  <c r="Q31" i="11"/>
  <c r="P31" i="11"/>
  <c r="L31" i="11"/>
  <c r="K31" i="11"/>
  <c r="J31" i="11"/>
  <c r="I31" i="11"/>
  <c r="H31" i="11"/>
  <c r="F31" i="11"/>
  <c r="B31" i="11"/>
  <c r="M21" i="11" l="1"/>
  <c r="O21" i="11"/>
  <c r="R21" i="11" l="1"/>
  <c r="N20" i="11"/>
  <c r="N31" i="11" s="1"/>
  <c r="L11" i="11" l="1"/>
  <c r="G11" i="11"/>
  <c r="G17" i="11"/>
  <c r="G31" i="11" s="1"/>
  <c r="M20" i="11" l="1"/>
  <c r="R20" i="11" l="1"/>
  <c r="D28" i="11"/>
  <c r="D31" i="11" s="1"/>
  <c r="P11" i="11" l="1"/>
  <c r="O11" i="11"/>
  <c r="R9" i="11" l="1"/>
  <c r="E9" i="11"/>
  <c r="M19" i="11" l="1"/>
  <c r="R19" i="11" l="1"/>
  <c r="M18" i="11" l="1"/>
  <c r="O18" i="11" l="1"/>
  <c r="R18" i="11" l="1"/>
  <c r="M17" i="11" l="1"/>
  <c r="O17" i="11"/>
  <c r="R17" i="11" l="1"/>
  <c r="M16" i="11"/>
  <c r="O16" i="11"/>
  <c r="O31" i="11" s="1"/>
  <c r="K11" i="11"/>
  <c r="R16" i="11" l="1"/>
  <c r="M15" i="11" l="1"/>
  <c r="M31" i="11" s="1"/>
  <c r="E8" i="11" l="1"/>
  <c r="Q11" i="11" l="1"/>
  <c r="N11" i="11"/>
  <c r="J11" i="11"/>
  <c r="I11" i="11"/>
  <c r="H11" i="11"/>
  <c r="F11" i="11"/>
  <c r="M11" i="11"/>
  <c r="R8" i="11"/>
  <c r="R11" i="11" l="1"/>
  <c r="R15" i="11"/>
  <c r="R31" i="11" s="1"/>
  <c r="Q32" i="11" l="1"/>
</calcChain>
</file>

<file path=xl/comments1.xml><?xml version="1.0" encoding="utf-8"?>
<comments xmlns="http://schemas.openxmlformats.org/spreadsheetml/2006/main">
  <authors>
    <author>Автор</author>
  </authors>
  <commentList>
    <comment ref="G1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8370-разовая премия</t>
        </r>
      </text>
    </comment>
    <comment ref="N1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4050-краска
500-справка по кап.ремонту</t>
        </r>
      </text>
    </comment>
    <comment ref="N2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7750-изготовление и установка решетки в подвал</t>
        </r>
      </text>
    </comment>
    <comment ref="B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48000-стоимость р-т по диагностике внутридомового газового оборудования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6440-премия</t>
        </r>
      </text>
    </comment>
    <comment ref="N2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4725,60-уборка подвального помещения
48000-стоимость р-т по диагностике внутридомового газового оборудования</t>
        </r>
      </text>
    </comment>
  </commentList>
</comments>
</file>

<file path=xl/sharedStrings.xml><?xml version="1.0" encoding="utf-8"?>
<sst xmlns="http://schemas.openxmlformats.org/spreadsheetml/2006/main" count="96" uniqueCount="64">
  <si>
    <t>Содержание</t>
  </si>
  <si>
    <t>итого</t>
  </si>
  <si>
    <t>ремонт</t>
  </si>
  <si>
    <t>февраль</t>
  </si>
  <si>
    <t>ИТОГО</t>
  </si>
  <si>
    <t>март</t>
  </si>
  <si>
    <t>Медведев А.Г.</t>
  </si>
  <si>
    <t>апрель</t>
  </si>
  <si>
    <t>май</t>
  </si>
  <si>
    <t>июнь</t>
  </si>
  <si>
    <t>июль</t>
  </si>
  <si>
    <t>август</t>
  </si>
  <si>
    <t>январь</t>
  </si>
  <si>
    <t>долг</t>
  </si>
  <si>
    <t>г/в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</si>
  <si>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</si>
  <si>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</si>
  <si>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</si>
  <si>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</si>
  <si>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</si>
  <si>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</si>
  <si>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</si>
  <si>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</si>
  <si>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</si>
  <si>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</si>
  <si>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</si>
  <si>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</si>
  <si>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</si>
  <si>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</si>
  <si>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</si>
  <si>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</si>
  <si>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</si>
  <si>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</si>
  <si>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</si>
  <si>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</si>
  <si>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</si>
  <si>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</si>
  <si>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</si>
  <si>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</si>
  <si>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</si>
  <si>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</si>
  <si>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</si>
  <si>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</si>
  <si>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</si>
  <si>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</si>
  <si>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покос</t>
  </si>
  <si>
    <t>краска</t>
  </si>
  <si>
    <t>начислено</t>
  </si>
  <si>
    <t xml:space="preserve"> управле-ние</t>
  </si>
  <si>
    <t>оплата коммунальных ресурсов на содержание ОДИ</t>
  </si>
  <si>
    <t>2 полугодие</t>
  </si>
  <si>
    <t>Вымпелком</t>
  </si>
  <si>
    <t>Бабенко</t>
  </si>
  <si>
    <t>услуги сторонних организаций, разовые работы</t>
  </si>
  <si>
    <t>х/в</t>
  </si>
  <si>
    <t>эл-во</t>
  </si>
  <si>
    <t>Информация о доходах и расходах по дому __Калинина 131/1__на 2019год.</t>
  </si>
  <si>
    <t>светильник</t>
  </si>
  <si>
    <t>Работы по уборке придомовой территории</t>
  </si>
  <si>
    <t>справка по кап.ремонту</t>
  </si>
  <si>
    <t>общехозяйственные расходы</t>
  </si>
  <si>
    <t>изготовление и установка решетки в подвал</t>
  </si>
  <si>
    <t>уборка подвального помещения</t>
  </si>
  <si>
    <t>диагностика внутридомового газового оборудования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</si>
</sst>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_р_."/>
  </numFmts>
  <fonts count="12" x14ac:knownFonts="1">
    <font>
      <sz val="11"/>
      <color theme="1"/>
      <name val="Calibri"/>
      <family val="2"/>
      <charset val="204"/>
      <scheme val="minor"/>
    </font>
    <font>
      <b/>
      <sz val="8"/>
      <name val="Arial Cyr"/>
      <charset val="204"/>
    </font>
    <font>
      <sz val="8"/>
      <name val="Arial Cyr"/>
      <charset val="204"/>
    </font>
    <font>
      <sz val="9"/>
      <color theme="1"/>
      <name val="Calibri"/>
      <family val="2"/>
      <charset val="204"/>
      <scheme val="minor"/>
    </font>
    <font>
      <b/>
      <i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" fontId="0" fillId="0" borderId="0" xfId="0" applyNumberFormat="1"/>
    <xf numFmtId="2" fontId="1" fillId="6" borderId="7" xfId="0" applyNumberFormat="1" applyFont="1" applyFill="1" applyBorder="1" applyAlignment="1"/>
    <xf numFmtId="2" fontId="1" fillId="0" borderId="8" xfId="0" applyNumberFormat="1" applyFont="1" applyBorder="1" applyAlignment="1">
      <alignment horizontal="center" vertical="top" wrapText="1"/>
    </xf>
    <xf numFmtId="2" fontId="2" fillId="7" borderId="8" xfId="0" applyNumberFormat="1" applyFont="1" applyFill="1" applyBorder="1" applyAlignment="1">
      <alignment horizontal="center" vertical="top" wrapText="1"/>
    </xf>
    <xf numFmtId="4" fontId="2" fillId="6" borderId="1" xfId="0" applyNumberFormat="1" applyFont="1" applyFill="1" applyBorder="1"/>
    <xf numFmtId="2" fontId="2" fillId="9" borderId="9" xfId="0" applyNumberFormat="1" applyFont="1" applyFill="1" applyBorder="1" applyAlignment="1">
      <alignment horizontal="center" vertical="top" wrapText="1"/>
    </xf>
    <xf numFmtId="165" fontId="2" fillId="9" borderId="1" xfId="0" applyNumberFormat="1" applyFont="1" applyFill="1" applyBorder="1"/>
    <xf numFmtId="165" fontId="2" fillId="9" borderId="8" xfId="0" applyNumberFormat="1" applyFont="1" applyFill="1" applyBorder="1"/>
    <xf numFmtId="165" fontId="2" fillId="7" borderId="1" xfId="0" applyNumberFormat="1" applyFont="1" applyFill="1" applyBorder="1"/>
    <xf numFmtId="4" fontId="2" fillId="9" borderId="1" xfId="0" applyNumberFormat="1" applyFont="1" applyFill="1" applyBorder="1"/>
    <xf numFmtId="165" fontId="2" fillId="0" borderId="0" xfId="0" applyNumberFormat="1" applyFont="1" applyFill="1" applyBorder="1"/>
    <xf numFmtId="165" fontId="4" fillId="0" borderId="0" xfId="0" applyNumberFormat="1" applyFont="1" applyFill="1" applyBorder="1"/>
    <xf numFmtId="165" fontId="2" fillId="4" borderId="1" xfId="0" applyNumberFormat="1" applyFont="1" applyFill="1" applyBorder="1"/>
    <xf numFmtId="0" fontId="2" fillId="2" borderId="1" xfId="0" applyFont="1" applyFill="1" applyBorder="1"/>
    <xf numFmtId="165" fontId="5" fillId="2" borderId="1" xfId="0" applyNumberFormat="1" applyFont="1" applyFill="1" applyBorder="1"/>
    <xf numFmtId="4" fontId="6" fillId="2" borderId="1" xfId="0" applyNumberFormat="1" applyFont="1" applyFill="1" applyBorder="1"/>
    <xf numFmtId="2" fontId="1" fillId="0" borderId="1" xfId="0" applyNumberFormat="1" applyFont="1" applyFill="1" applyBorder="1" applyAlignment="1">
      <alignment vertical="top" wrapText="1"/>
    </xf>
    <xf numFmtId="2" fontId="1" fillId="0" borderId="8" xfId="0" applyNumberFormat="1" applyFont="1" applyFill="1" applyBorder="1" applyAlignment="1">
      <alignment horizontal="center" vertical="top" wrapText="1"/>
    </xf>
    <xf numFmtId="2" fontId="2" fillId="0" borderId="8" xfId="0" applyNumberFormat="1" applyFont="1" applyBorder="1" applyAlignment="1">
      <alignment vertical="top" textRotation="90" wrapText="1"/>
    </xf>
    <xf numFmtId="0" fontId="2" fillId="11" borderId="5" xfId="0" applyFont="1" applyFill="1" applyBorder="1" applyAlignment="1">
      <alignment horizontal="center" wrapText="1"/>
    </xf>
    <xf numFmtId="4" fontId="2" fillId="4" borderId="1" xfId="0" applyNumberFormat="1" applyFont="1" applyFill="1" applyBorder="1"/>
    <xf numFmtId="165" fontId="2" fillId="4" borderId="1" xfId="0" applyNumberFormat="1" applyFont="1" applyFill="1" applyBorder="1" applyAlignment="1"/>
    <xf numFmtId="4" fontId="2" fillId="6" borderId="1" xfId="0" applyNumberFormat="1" applyFont="1" applyFill="1" applyBorder="1" applyAlignment="1">
      <alignment horizontal="center"/>
    </xf>
    <xf numFmtId="0" fontId="8" fillId="0" borderId="1" xfId="0" applyFont="1" applyBorder="1"/>
    <xf numFmtId="0" fontId="2" fillId="6" borderId="7" xfId="0" applyFont="1" applyFill="1" applyBorder="1" applyAlignment="1"/>
    <xf numFmtId="0" fontId="2" fillId="6" borderId="7" xfId="0" applyFont="1" applyFill="1" applyBorder="1" applyAlignment="1">
      <alignment wrapText="1"/>
    </xf>
    <xf numFmtId="0" fontId="2" fillId="6" borderId="1" xfId="0" applyFont="1" applyFill="1" applyBorder="1" applyAlignment="1">
      <alignment horizontal="center" wrapText="1"/>
    </xf>
    <xf numFmtId="17" fontId="2" fillId="10" borderId="1" xfId="0" applyNumberFormat="1" applyFont="1" applyFill="1" applyBorder="1" applyAlignment="1">
      <alignment horizontal="left"/>
    </xf>
    <xf numFmtId="165" fontId="2" fillId="11" borderId="1" xfId="0" applyNumberFormat="1" applyFont="1" applyFill="1" applyBorder="1"/>
    <xf numFmtId="0" fontId="2" fillId="0" borderId="0" xfId="0" applyFont="1" applyFill="1" applyBorder="1"/>
    <xf numFmtId="165" fontId="5" fillId="7" borderId="1" xfId="0" applyNumberFormat="1" applyFont="1" applyFill="1" applyBorder="1"/>
    <xf numFmtId="0" fontId="1" fillId="6" borderId="3" xfId="0" applyNumberFormat="1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right" vertical="top" wrapText="1"/>
    </xf>
    <xf numFmtId="2" fontId="2" fillId="6" borderId="1" xfId="0" applyNumberFormat="1" applyFont="1" applyFill="1" applyBorder="1" applyAlignment="1">
      <alignment horizontal="right" vertical="top" wrapText="1"/>
    </xf>
    <xf numFmtId="165" fontId="2" fillId="9" borderId="0" xfId="0" applyNumberFormat="1" applyFont="1" applyFill="1" applyBorder="1"/>
    <xf numFmtId="165" fontId="2" fillId="9" borderId="0" xfId="0" applyNumberFormat="1" applyFont="1" applyFill="1" applyBorder="1" applyAlignment="1">
      <alignment horizontal="left"/>
    </xf>
    <xf numFmtId="17" fontId="5" fillId="3" borderId="1" xfId="0" applyNumberFormat="1" applyFont="1" applyFill="1" applyBorder="1" applyAlignment="1">
      <alignment horizontal="left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2" fontId="2" fillId="9" borderId="3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/>
    </xf>
    <xf numFmtId="165" fontId="0" fillId="0" borderId="0" xfId="0" applyNumberFormat="1"/>
    <xf numFmtId="2" fontId="1" fillId="0" borderId="1" xfId="0" applyNumberFormat="1" applyFont="1" applyBorder="1" applyAlignment="1">
      <alignment horizontal="center" vertical="top" wrapText="1"/>
    </xf>
    <xf numFmtId="0" fontId="11" fillId="6" borderId="1" xfId="0" applyNumberFormat="1" applyFont="1" applyFill="1" applyBorder="1" applyAlignment="1">
      <alignment wrapText="1"/>
    </xf>
    <xf numFmtId="0" fontId="3" fillId="0" borderId="0" xfId="0" applyFont="1"/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top" wrapText="1"/>
    </xf>
    <xf numFmtId="2" fontId="2" fillId="0" borderId="8" xfId="0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left" wrapText="1"/>
    </xf>
    <xf numFmtId="2" fontId="1" fillId="0" borderId="10" xfId="0" applyNumberFormat="1" applyFont="1" applyBorder="1" applyAlignment="1">
      <alignment horizontal="left" wrapText="1"/>
    </xf>
    <xf numFmtId="2" fontId="1" fillId="0" borderId="13" xfId="0" applyNumberFormat="1" applyFont="1" applyBorder="1" applyAlignment="1">
      <alignment horizontal="left" wrapText="1"/>
    </xf>
    <xf numFmtId="2" fontId="1" fillId="0" borderId="11" xfId="0" applyNumberFormat="1" applyFont="1" applyBorder="1" applyAlignment="1">
      <alignment horizontal="left" wrapText="1"/>
    </xf>
    <xf numFmtId="2" fontId="1" fillId="0" borderId="2" xfId="0" applyNumberFormat="1" applyFont="1" applyBorder="1" applyAlignment="1">
      <alignment horizontal="left" textRotation="90" wrapText="1"/>
    </xf>
    <xf numFmtId="2" fontId="1" fillId="0" borderId="6" xfId="0" applyNumberFormat="1" applyFont="1" applyBorder="1" applyAlignment="1">
      <alignment horizontal="left" textRotation="90" wrapText="1"/>
    </xf>
    <xf numFmtId="2" fontId="1" fillId="0" borderId="8" xfId="0" applyNumberFormat="1" applyFont="1" applyBorder="1" applyAlignment="1">
      <alignment horizontal="left" textRotation="90" wrapText="1"/>
    </xf>
    <xf numFmtId="2" fontId="4" fillId="0" borderId="2" xfId="0" applyNumberFormat="1" applyFont="1" applyBorder="1" applyAlignment="1">
      <alignment horizontal="center" wrapText="1"/>
    </xf>
    <xf numFmtId="2" fontId="4" fillId="0" borderId="6" xfId="0" applyNumberFormat="1" applyFont="1" applyBorder="1" applyAlignment="1">
      <alignment horizontal="center" wrapText="1"/>
    </xf>
    <xf numFmtId="2" fontId="4" fillId="0" borderId="8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left" vertical="top" textRotation="90" wrapText="1"/>
    </xf>
    <xf numFmtId="2" fontId="2" fillId="0" borderId="8" xfId="0" applyNumberFormat="1" applyFont="1" applyBorder="1" applyAlignment="1">
      <alignment horizontal="left" vertical="top" textRotation="90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2" fillId="9" borderId="4" xfId="0" applyNumberFormat="1" applyFont="1" applyFill="1" applyBorder="1" applyAlignment="1">
      <alignment horizontal="center" vertical="top" wrapText="1"/>
    </xf>
    <xf numFmtId="2" fontId="2" fillId="9" borderId="5" xfId="0" applyNumberFormat="1" applyFont="1" applyFill="1" applyBorder="1" applyAlignment="1">
      <alignment horizontal="center" vertical="top" wrapText="1"/>
    </xf>
    <xf numFmtId="0" fontId="2" fillId="6" borderId="4" xfId="0" applyFont="1" applyFill="1" applyBorder="1" applyAlignment="1">
      <alignment horizontal="center" wrapText="1"/>
    </xf>
    <xf numFmtId="0" fontId="2" fillId="6" borderId="5" xfId="0" applyFont="1" applyFill="1" applyBorder="1" applyAlignment="1">
      <alignment horizontal="center" wrapText="1"/>
    </xf>
    <xf numFmtId="165" fontId="5" fillId="2" borderId="3" xfId="0" applyNumberFormat="1" applyFont="1" applyFill="1" applyBorder="1" applyAlignment="1">
      <alignment horizontal="center"/>
    </xf>
    <xf numFmtId="165" fontId="5" fillId="2" borderId="5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 wrapText="1"/>
    </xf>
    <xf numFmtId="0" fontId="2" fillId="7" borderId="4" xfId="0" applyFont="1" applyFill="1" applyBorder="1" applyAlignment="1">
      <alignment horizontal="center" wrapText="1"/>
    </xf>
    <xf numFmtId="0" fontId="2" fillId="7" borderId="5" xfId="0" applyFont="1" applyFill="1" applyBorder="1" applyAlignment="1">
      <alignment horizontal="center" wrapText="1"/>
    </xf>
    <xf numFmtId="165" fontId="4" fillId="0" borderId="14" xfId="0" applyNumberFormat="1" applyFont="1" applyFill="1" applyBorder="1" applyAlignment="1">
      <alignment horizontal="center"/>
    </xf>
    <xf numFmtId="165" fontId="2" fillId="0" borderId="14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1" fillId="6" borderId="4" xfId="0" applyFont="1" applyFill="1" applyBorder="1" applyAlignment="1">
      <alignment horizontal="center" wrapText="1"/>
    </xf>
    <xf numFmtId="0" fontId="1" fillId="6" borderId="5" xfId="0" applyFont="1" applyFill="1" applyBorder="1" applyAlignment="1">
      <alignment horizontal="center" wrapText="1"/>
    </xf>
    <xf numFmtId="2" fontId="2" fillId="9" borderId="3" xfId="0" applyNumberFormat="1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wrapText="1"/>
    </xf>
    <xf numFmtId="0" fontId="8" fillId="5" borderId="5" xfId="0" applyFont="1" applyFill="1" applyBorder="1"/>
    <xf numFmtId="0" fontId="7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 wrapText="1"/>
    </xf>
    <xf numFmtId="2" fontId="2" fillId="0" borderId="8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  <color rgb="FFCC99FF"/>
      <color rgb="FFCC66FF"/>
      <color rgb="FFCC00FF"/>
      <color rgb="FF99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S41"/>
  <sheetViews>
    <sheetView tabSelected="1" showWhiteSpace="0" topLeftCell="A10" zoomScaleNormal="100" workbookViewId="0">
      <selection activeCell="C41" sqref="C41"/>
    </sheetView>
  </sheetViews>
  <sheetFormatPr defaultRowHeight="15" x14ac:dyDescent="0.25"/>
  <cols>
    <col min="1" max="1" width="8.42578125" customWidth="1"/>
    <col min="2" max="2" width="6.85546875" customWidth="1"/>
    <col min="3" max="3" width="6.140625" customWidth="1"/>
    <col min="4" max="4" width="9.7109375" customWidth="1"/>
    <col min="5" max="7" width="11.7109375" bestFit="1" customWidth="1"/>
    <col min="10" max="10" width="9.140625" customWidth="1"/>
    <col min="17" max="17" width="9.140625" customWidth="1"/>
  </cols>
  <sheetData>
    <row r="1" spans="1:19" ht="1.5" customHeight="1" x14ac:dyDescent="0.25"/>
    <row r="2" spans="1:19" x14ac:dyDescent="0.25">
      <c r="A2" s="90" t="s">
        <v>56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</row>
    <row r="3" spans="1:19" x14ac:dyDescent="0.2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</row>
    <row r="4" spans="1:19" x14ac:dyDescent="0.25">
      <c r="A4" s="92"/>
      <c r="B4" s="93"/>
      <c r="C4" s="93"/>
      <c r="D4" s="93"/>
      <c r="E4" s="94"/>
      <c r="F4" s="95" t="s">
        <v>15</v>
      </c>
      <c r="G4" s="96"/>
      <c r="H4" s="96"/>
      <c r="I4" s="96"/>
      <c r="J4" s="96"/>
      <c r="K4" s="96"/>
      <c r="L4" s="96"/>
      <c r="M4" s="96"/>
      <c r="N4" s="96"/>
      <c r="O4" s="96"/>
      <c r="P4" s="96"/>
      <c r="Q4" s="97"/>
      <c r="R4" s="24"/>
    </row>
    <row r="5" spans="1:19" ht="15" customHeight="1" x14ac:dyDescent="0.25">
      <c r="A5" s="25"/>
      <c r="B5" s="47" t="s">
        <v>16</v>
      </c>
      <c r="C5" s="48"/>
      <c r="D5" s="48"/>
      <c r="E5" s="49"/>
      <c r="F5" s="98" t="s">
        <v>0</v>
      </c>
      <c r="G5" s="99"/>
      <c r="H5" s="99"/>
      <c r="I5" s="99"/>
      <c r="J5" s="99"/>
      <c r="K5" s="99"/>
      <c r="L5" s="99"/>
      <c r="M5" s="99"/>
      <c r="N5" s="99"/>
      <c r="O5" s="52" t="s">
        <v>17</v>
      </c>
      <c r="P5" s="53"/>
      <c r="Q5" s="56" t="s">
        <v>18</v>
      </c>
      <c r="R5" s="59" t="s">
        <v>4</v>
      </c>
    </row>
    <row r="6" spans="1:19" ht="15" customHeight="1" x14ac:dyDescent="0.25">
      <c r="A6" s="26"/>
      <c r="B6" s="50" t="s">
        <v>19</v>
      </c>
      <c r="C6" s="50" t="s">
        <v>2</v>
      </c>
      <c r="D6" s="50" t="s">
        <v>48</v>
      </c>
      <c r="E6" s="100" t="s">
        <v>1</v>
      </c>
      <c r="F6" s="62" t="s">
        <v>20</v>
      </c>
      <c r="G6" s="62" t="s">
        <v>58</v>
      </c>
      <c r="H6" s="62" t="s">
        <v>21</v>
      </c>
      <c r="I6" s="62" t="s">
        <v>22</v>
      </c>
      <c r="J6" s="62" t="s">
        <v>23</v>
      </c>
      <c r="K6" s="62" t="s">
        <v>24</v>
      </c>
      <c r="L6" s="62" t="s">
        <v>60</v>
      </c>
      <c r="M6" s="64" t="s">
        <v>25</v>
      </c>
      <c r="N6" s="66"/>
      <c r="O6" s="54"/>
      <c r="P6" s="55"/>
      <c r="Q6" s="57"/>
      <c r="R6" s="60"/>
    </row>
    <row r="7" spans="1:19" ht="129.75" x14ac:dyDescent="0.25">
      <c r="A7" s="2"/>
      <c r="B7" s="51"/>
      <c r="C7" s="51"/>
      <c r="D7" s="51"/>
      <c r="E7" s="101"/>
      <c r="F7" s="63"/>
      <c r="G7" s="63"/>
      <c r="H7" s="63"/>
      <c r="I7" s="63"/>
      <c r="J7" s="63"/>
      <c r="K7" s="63"/>
      <c r="L7" s="63"/>
      <c r="M7" s="19" t="s">
        <v>49</v>
      </c>
      <c r="N7" s="19" t="s">
        <v>53</v>
      </c>
      <c r="O7" s="38" t="s">
        <v>26</v>
      </c>
      <c r="P7" s="38" t="s">
        <v>27</v>
      </c>
      <c r="Q7" s="58"/>
      <c r="R7" s="61"/>
    </row>
    <row r="8" spans="1:19" x14ac:dyDescent="0.25">
      <c r="A8" s="32">
        <v>2019</v>
      </c>
      <c r="B8" s="42">
        <v>10.4</v>
      </c>
      <c r="C8" s="42">
        <v>4</v>
      </c>
      <c r="D8" s="42">
        <v>1.6</v>
      </c>
      <c r="E8" s="23">
        <f>SUM(B8:D8)</f>
        <v>16</v>
      </c>
      <c r="F8" s="33">
        <v>1</v>
      </c>
      <c r="G8" s="33">
        <v>1.62</v>
      </c>
      <c r="H8" s="33">
        <v>1.8</v>
      </c>
      <c r="I8" s="33">
        <v>0.21</v>
      </c>
      <c r="J8" s="33">
        <v>1.55</v>
      </c>
      <c r="K8" s="33">
        <v>1.42</v>
      </c>
      <c r="L8" s="33">
        <v>2</v>
      </c>
      <c r="M8" s="34">
        <v>0</v>
      </c>
      <c r="N8" s="34">
        <v>0.8</v>
      </c>
      <c r="O8" s="17">
        <v>2</v>
      </c>
      <c r="P8" s="17">
        <v>2</v>
      </c>
      <c r="Q8" s="18">
        <v>1.6</v>
      </c>
      <c r="R8" s="3">
        <f>SUM(F8:Q8)</f>
        <v>16</v>
      </c>
    </row>
    <row r="9" spans="1:19" x14ac:dyDescent="0.25">
      <c r="A9" s="45" t="s">
        <v>50</v>
      </c>
      <c r="B9" s="42">
        <v>10.4</v>
      </c>
      <c r="C9" s="42">
        <v>5</v>
      </c>
      <c r="D9" s="42">
        <v>1.6</v>
      </c>
      <c r="E9" s="23">
        <f>SUM(B9:D9)</f>
        <v>17</v>
      </c>
      <c r="F9" s="33">
        <v>1</v>
      </c>
      <c r="G9" s="33">
        <v>1.47</v>
      </c>
      <c r="H9" s="33">
        <v>1.8</v>
      </c>
      <c r="I9" s="33">
        <v>0.21</v>
      </c>
      <c r="J9" s="33">
        <v>1.55</v>
      </c>
      <c r="K9" s="33">
        <v>1.42</v>
      </c>
      <c r="L9" s="33">
        <v>2.15</v>
      </c>
      <c r="M9" s="34">
        <v>0</v>
      </c>
      <c r="N9" s="34">
        <v>0.8</v>
      </c>
      <c r="O9" s="17">
        <v>2.5</v>
      </c>
      <c r="P9" s="17">
        <v>2.5</v>
      </c>
      <c r="Q9" s="18">
        <v>1.6</v>
      </c>
      <c r="R9" s="44">
        <f>SUM(F9:Q9)</f>
        <v>17</v>
      </c>
      <c r="S9" s="1"/>
    </row>
    <row r="10" spans="1:19" ht="22.5" x14ac:dyDescent="0.25">
      <c r="A10" s="82" t="s">
        <v>28</v>
      </c>
      <c r="B10" s="83"/>
      <c r="C10" s="83"/>
      <c r="D10" s="84"/>
      <c r="E10" s="23">
        <v>6592.6</v>
      </c>
      <c r="F10" s="64" t="s">
        <v>29</v>
      </c>
      <c r="G10" s="65"/>
      <c r="H10" s="65"/>
      <c r="I10" s="65"/>
      <c r="J10" s="65"/>
      <c r="K10" s="65"/>
      <c r="L10" s="65"/>
      <c r="M10" s="65"/>
      <c r="N10" s="66"/>
      <c r="O10" s="67" t="s">
        <v>30</v>
      </c>
      <c r="P10" s="68"/>
      <c r="Q10" s="3" t="s">
        <v>31</v>
      </c>
      <c r="R10" s="3"/>
    </row>
    <row r="11" spans="1:19" x14ac:dyDescent="0.25">
      <c r="A11" s="77" t="s">
        <v>32</v>
      </c>
      <c r="B11" s="78"/>
      <c r="C11" s="78"/>
      <c r="D11" s="78"/>
      <c r="E11" s="79"/>
      <c r="F11" s="4">
        <f>F8*E10</f>
        <v>6592.6</v>
      </c>
      <c r="G11" s="4">
        <f>G9*E10</f>
        <v>9691.1220000000012</v>
      </c>
      <c r="H11" s="4">
        <f>H8*E10</f>
        <v>11866.68</v>
      </c>
      <c r="I11" s="4">
        <f>I8*E10</f>
        <v>1384.4459999999999</v>
      </c>
      <c r="J11" s="4">
        <f>J8*E10</f>
        <v>10218.530000000001</v>
      </c>
      <c r="K11" s="4">
        <f>K8*E10</f>
        <v>9361.4920000000002</v>
      </c>
      <c r="L11" s="4">
        <f>L9*E10</f>
        <v>14174.09</v>
      </c>
      <c r="M11" s="4">
        <f>E10*M8</f>
        <v>0</v>
      </c>
      <c r="N11" s="4">
        <f>N8*E10</f>
        <v>5274.0800000000008</v>
      </c>
      <c r="O11" s="4">
        <f>O9*E10</f>
        <v>16481.5</v>
      </c>
      <c r="P11" s="4">
        <f>P9*E10</f>
        <v>16481.5</v>
      </c>
      <c r="Q11" s="4">
        <f>Q8*E10</f>
        <v>10548.160000000002</v>
      </c>
      <c r="R11" s="4">
        <f>F11+G11+H11+I11+J11+K11+L11+M11+N11+O11+P11+Q11</f>
        <v>112074.20000000001</v>
      </c>
    </row>
    <row r="12" spans="1:19" x14ac:dyDescent="0.25">
      <c r="A12" s="85" t="s">
        <v>33</v>
      </c>
      <c r="B12" s="85"/>
      <c r="C12" s="85"/>
      <c r="D12" s="85"/>
      <c r="E12" s="86"/>
      <c r="F12" s="87" t="s">
        <v>34</v>
      </c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</row>
    <row r="13" spans="1:19" x14ac:dyDescent="0.25">
      <c r="A13" s="71" t="s">
        <v>35</v>
      </c>
      <c r="B13" s="71"/>
      <c r="C13" s="71"/>
      <c r="D13" s="72"/>
      <c r="E13" s="5">
        <v>111503.53</v>
      </c>
      <c r="F13" s="41"/>
      <c r="G13" s="39"/>
      <c r="H13" s="6"/>
      <c r="I13" s="39"/>
      <c r="J13" s="39"/>
      <c r="K13" s="39"/>
      <c r="L13" s="39"/>
      <c r="M13" s="39"/>
      <c r="N13" s="39"/>
      <c r="O13" s="39"/>
      <c r="P13" s="39"/>
      <c r="Q13" s="39"/>
      <c r="R13" s="40"/>
    </row>
    <row r="14" spans="1:19" x14ac:dyDescent="0.25">
      <c r="A14" s="27"/>
      <c r="B14" s="88" t="s">
        <v>47</v>
      </c>
      <c r="C14" s="88"/>
      <c r="D14" s="20" t="s">
        <v>33</v>
      </c>
      <c r="E14" s="21" t="s">
        <v>13</v>
      </c>
      <c r="F14" s="41"/>
      <c r="G14" s="39"/>
      <c r="H14" s="6"/>
      <c r="I14" s="39"/>
      <c r="J14" s="39"/>
      <c r="K14" s="39"/>
      <c r="L14" s="39"/>
      <c r="M14" s="39"/>
      <c r="N14" s="39"/>
      <c r="O14" s="39"/>
      <c r="P14" s="39"/>
      <c r="Q14" s="39"/>
      <c r="R14" s="40"/>
    </row>
    <row r="15" spans="1:19" x14ac:dyDescent="0.25">
      <c r="A15" s="28" t="s">
        <v>36</v>
      </c>
      <c r="B15" s="75">
        <v>135565.85999999999</v>
      </c>
      <c r="C15" s="89"/>
      <c r="D15" s="29">
        <v>116764.14</v>
      </c>
      <c r="E15" s="22"/>
      <c r="F15" s="7">
        <v>6592.6</v>
      </c>
      <c r="G15" s="7">
        <v>9673.7999999999993</v>
      </c>
      <c r="H15" s="8">
        <v>11866.68</v>
      </c>
      <c r="I15" s="7">
        <v>2800</v>
      </c>
      <c r="J15" s="7">
        <v>10218.530000000001</v>
      </c>
      <c r="K15" s="7">
        <v>9328.7999999999993</v>
      </c>
      <c r="L15" s="7">
        <v>14174.09</v>
      </c>
      <c r="M15" s="7">
        <f>27044.58+24886.93+1999.55</f>
        <v>53931.060000000005</v>
      </c>
      <c r="N15" s="7">
        <v>231</v>
      </c>
      <c r="O15" s="9">
        <v>1156</v>
      </c>
      <c r="P15" s="9">
        <v>0</v>
      </c>
      <c r="Q15" s="7">
        <v>10548.16</v>
      </c>
      <c r="R15" s="10">
        <f t="shared" ref="R15:R22" si="0">SUM(F15:Q15)</f>
        <v>130520.72</v>
      </c>
    </row>
    <row r="16" spans="1:19" x14ac:dyDescent="0.25">
      <c r="A16" s="28" t="s">
        <v>37</v>
      </c>
      <c r="B16" s="75">
        <v>156375.10999999999</v>
      </c>
      <c r="C16" s="76"/>
      <c r="D16" s="29">
        <v>125903.66</v>
      </c>
      <c r="E16" s="22"/>
      <c r="F16" s="7">
        <v>6592.6</v>
      </c>
      <c r="G16" s="7">
        <v>9673.7999999999993</v>
      </c>
      <c r="H16" s="8">
        <v>11866.68</v>
      </c>
      <c r="I16" s="7">
        <v>2800</v>
      </c>
      <c r="J16" s="7">
        <v>10218.530000000001</v>
      </c>
      <c r="K16" s="7">
        <v>9328.7999999999993</v>
      </c>
      <c r="L16" s="7">
        <v>14174.09</v>
      </c>
      <c r="M16" s="7">
        <f>20582.1+16332.81+5833.1</f>
        <v>42748.009999999995</v>
      </c>
      <c r="N16" s="7">
        <v>0</v>
      </c>
      <c r="O16" s="9">
        <f>3093+11687+2137</f>
        <v>16917</v>
      </c>
      <c r="P16" s="9">
        <v>23481</v>
      </c>
      <c r="Q16" s="7">
        <v>10548.16</v>
      </c>
      <c r="R16" s="10">
        <f t="shared" si="0"/>
        <v>158348.67000000001</v>
      </c>
    </row>
    <row r="17" spans="1:18" x14ac:dyDescent="0.25">
      <c r="A17" s="28" t="s">
        <v>5</v>
      </c>
      <c r="B17" s="75">
        <v>145441.51</v>
      </c>
      <c r="C17" s="76"/>
      <c r="D17" s="29">
        <v>172457.34</v>
      </c>
      <c r="E17" s="22"/>
      <c r="F17" s="7">
        <v>6592.6</v>
      </c>
      <c r="G17" s="7">
        <f>9673.8+8370</f>
        <v>18043.8</v>
      </c>
      <c r="H17" s="8">
        <v>11866.68</v>
      </c>
      <c r="I17" s="7">
        <v>2800</v>
      </c>
      <c r="J17" s="7">
        <v>10218.530000000001</v>
      </c>
      <c r="K17" s="7">
        <v>9328.7999999999993</v>
      </c>
      <c r="L17" s="7">
        <v>14174.09</v>
      </c>
      <c r="M17" s="7">
        <f>15502.42+4827.55</f>
        <v>20329.97</v>
      </c>
      <c r="N17" s="7">
        <v>0</v>
      </c>
      <c r="O17" s="9">
        <f>3285+7797</f>
        <v>11082</v>
      </c>
      <c r="P17" s="9">
        <v>39107</v>
      </c>
      <c r="Q17" s="7">
        <v>10548.16</v>
      </c>
      <c r="R17" s="10">
        <f t="shared" si="0"/>
        <v>154091.63</v>
      </c>
    </row>
    <row r="18" spans="1:18" x14ac:dyDescent="0.25">
      <c r="A18" s="28" t="s">
        <v>38</v>
      </c>
      <c r="B18" s="75">
        <v>123822.14</v>
      </c>
      <c r="C18" s="76"/>
      <c r="D18" s="29">
        <v>137637.06</v>
      </c>
      <c r="E18" s="22"/>
      <c r="F18" s="7">
        <v>6592.6</v>
      </c>
      <c r="G18" s="7">
        <v>9673.7999999999993</v>
      </c>
      <c r="H18" s="8">
        <v>11866.68</v>
      </c>
      <c r="I18" s="7">
        <v>1400</v>
      </c>
      <c r="J18" s="7">
        <v>10218.530000000001</v>
      </c>
      <c r="K18" s="7">
        <v>9328.7999999999993</v>
      </c>
      <c r="L18" s="7">
        <v>14174.09</v>
      </c>
      <c r="M18" s="7">
        <f>7117.55+13869.1+4668.3</f>
        <v>25654.95</v>
      </c>
      <c r="N18" s="7">
        <v>4550</v>
      </c>
      <c r="O18" s="9">
        <f>3163+1041</f>
        <v>4204</v>
      </c>
      <c r="P18" s="9">
        <v>20000</v>
      </c>
      <c r="Q18" s="7">
        <v>10548.16</v>
      </c>
      <c r="R18" s="10">
        <f t="shared" si="0"/>
        <v>128211.61</v>
      </c>
    </row>
    <row r="19" spans="1:18" x14ac:dyDescent="0.25">
      <c r="A19" s="28" t="s">
        <v>8</v>
      </c>
      <c r="B19" s="75">
        <v>135632.07</v>
      </c>
      <c r="C19" s="76"/>
      <c r="D19" s="29">
        <v>114031.88</v>
      </c>
      <c r="E19" s="22"/>
      <c r="F19" s="7">
        <v>6592.6</v>
      </c>
      <c r="G19" s="7">
        <v>9673.7999999999993</v>
      </c>
      <c r="H19" s="8">
        <v>11866.68</v>
      </c>
      <c r="I19" s="7">
        <v>0</v>
      </c>
      <c r="J19" s="7">
        <v>10218.530000000001</v>
      </c>
      <c r="K19" s="7">
        <v>9328.7999999999993</v>
      </c>
      <c r="L19" s="7">
        <v>14174.09</v>
      </c>
      <c r="M19" s="7">
        <f>10056.95+6754.59+3985.8</f>
        <v>20797.34</v>
      </c>
      <c r="N19" s="7">
        <v>0</v>
      </c>
      <c r="O19" s="31">
        <v>94926</v>
      </c>
      <c r="P19" s="9">
        <v>0</v>
      </c>
      <c r="Q19" s="7">
        <v>10548.16</v>
      </c>
      <c r="R19" s="10">
        <f t="shared" si="0"/>
        <v>188126</v>
      </c>
    </row>
    <row r="20" spans="1:18" x14ac:dyDescent="0.25">
      <c r="A20" s="28" t="s">
        <v>9</v>
      </c>
      <c r="B20" s="75">
        <v>130366.59</v>
      </c>
      <c r="C20" s="76"/>
      <c r="D20" s="29">
        <v>128186.93</v>
      </c>
      <c r="E20" s="22"/>
      <c r="F20" s="7">
        <v>6592.6</v>
      </c>
      <c r="G20" s="7">
        <v>9673.7999999999993</v>
      </c>
      <c r="H20" s="8">
        <v>11866.68</v>
      </c>
      <c r="I20" s="7">
        <v>0</v>
      </c>
      <c r="J20" s="7">
        <v>10218.530000000001</v>
      </c>
      <c r="K20" s="7">
        <v>9328.7999999999993</v>
      </c>
      <c r="L20" s="7">
        <v>14174.09</v>
      </c>
      <c r="M20" s="7">
        <f>10796.5+8048.95</f>
        <v>18845.45</v>
      </c>
      <c r="N20" s="7">
        <f>7750+16086</f>
        <v>23836</v>
      </c>
      <c r="O20" s="9">
        <v>0</v>
      </c>
      <c r="P20" s="9">
        <v>0</v>
      </c>
      <c r="Q20" s="7">
        <v>10548.16</v>
      </c>
      <c r="R20" s="10">
        <f t="shared" si="0"/>
        <v>115084.11</v>
      </c>
    </row>
    <row r="21" spans="1:18" x14ac:dyDescent="0.25">
      <c r="A21" s="28" t="s">
        <v>10</v>
      </c>
      <c r="B21" s="75">
        <v>128490.57</v>
      </c>
      <c r="C21" s="76"/>
      <c r="D21" s="29">
        <v>166729.51</v>
      </c>
      <c r="E21" s="22"/>
      <c r="F21" s="7">
        <v>6592.6</v>
      </c>
      <c r="G21" s="7">
        <v>9673.7999999999993</v>
      </c>
      <c r="H21" s="8">
        <v>11866.68</v>
      </c>
      <c r="I21" s="7">
        <v>0</v>
      </c>
      <c r="J21" s="7">
        <v>10218.530000000001</v>
      </c>
      <c r="K21" s="7">
        <v>9328.7999999999993</v>
      </c>
      <c r="L21" s="7">
        <v>14174.09</v>
      </c>
      <c r="M21" s="7">
        <f>2136.25+2805.78</f>
        <v>4942.0300000000007</v>
      </c>
      <c r="N21" s="7">
        <v>0</v>
      </c>
      <c r="O21" s="9">
        <f>29323+2599</f>
        <v>31922</v>
      </c>
      <c r="P21" s="9">
        <v>0</v>
      </c>
      <c r="Q21" s="7">
        <v>10548.16</v>
      </c>
      <c r="R21" s="10">
        <f t="shared" si="0"/>
        <v>109266.69</v>
      </c>
    </row>
    <row r="22" spans="1:18" x14ac:dyDescent="0.25">
      <c r="A22" s="28" t="s">
        <v>11</v>
      </c>
      <c r="B22" s="75">
        <f>117015.99+48000</f>
        <v>165015.99</v>
      </c>
      <c r="C22" s="76"/>
      <c r="D22" s="29">
        <f>126561.31+16800</f>
        <v>143361.31</v>
      </c>
      <c r="E22" s="22"/>
      <c r="F22" s="7">
        <v>6592.6</v>
      </c>
      <c r="G22" s="7">
        <v>9673.7999999999993</v>
      </c>
      <c r="H22" s="8">
        <v>11866.68</v>
      </c>
      <c r="I22" s="7">
        <v>0</v>
      </c>
      <c r="J22" s="7">
        <v>10218.530000000001</v>
      </c>
      <c r="K22" s="7">
        <f>9328.8+6440</f>
        <v>15768.8</v>
      </c>
      <c r="L22" s="7">
        <v>14174.09</v>
      </c>
      <c r="M22" s="7">
        <f>2307.15+1148.24</f>
        <v>3455.3900000000003</v>
      </c>
      <c r="N22" s="7">
        <f>4725.6+48000</f>
        <v>52725.599999999999</v>
      </c>
      <c r="O22" s="9">
        <v>1640</v>
      </c>
      <c r="P22" s="9">
        <v>0</v>
      </c>
      <c r="Q22" s="7">
        <v>10548.16</v>
      </c>
      <c r="R22" s="10">
        <f t="shared" si="0"/>
        <v>136663.65</v>
      </c>
    </row>
    <row r="23" spans="1:18" x14ac:dyDescent="0.25">
      <c r="A23" s="28" t="s">
        <v>39</v>
      </c>
      <c r="B23" s="75"/>
      <c r="C23" s="76"/>
      <c r="D23" s="29"/>
      <c r="E23" s="22"/>
      <c r="F23" s="7"/>
      <c r="G23" s="7"/>
      <c r="H23" s="8"/>
      <c r="I23" s="7"/>
      <c r="J23" s="7"/>
      <c r="K23" s="7"/>
      <c r="L23" s="7"/>
      <c r="M23" s="7"/>
      <c r="N23" s="7"/>
      <c r="O23" s="9"/>
      <c r="P23" s="9"/>
      <c r="Q23" s="7"/>
      <c r="R23" s="10"/>
    </row>
    <row r="24" spans="1:18" x14ac:dyDescent="0.25">
      <c r="A24" s="28" t="s">
        <v>40</v>
      </c>
      <c r="B24" s="75"/>
      <c r="C24" s="76"/>
      <c r="D24" s="29"/>
      <c r="E24" s="22"/>
      <c r="F24" s="7"/>
      <c r="G24" s="7"/>
      <c r="H24" s="8"/>
      <c r="I24" s="7"/>
      <c r="J24" s="7"/>
      <c r="K24" s="7"/>
      <c r="L24" s="7"/>
      <c r="M24" s="7"/>
      <c r="N24" s="7"/>
      <c r="O24" s="9"/>
      <c r="P24" s="9"/>
      <c r="Q24" s="7"/>
      <c r="R24" s="10"/>
    </row>
    <row r="25" spans="1:18" x14ac:dyDescent="0.25">
      <c r="A25" s="28" t="s">
        <v>41</v>
      </c>
      <c r="B25" s="75"/>
      <c r="C25" s="76"/>
      <c r="D25" s="29"/>
      <c r="E25" s="22"/>
      <c r="F25" s="7"/>
      <c r="G25" s="7"/>
      <c r="H25" s="8"/>
      <c r="I25" s="7"/>
      <c r="J25" s="7"/>
      <c r="K25" s="7"/>
      <c r="L25" s="7"/>
      <c r="M25" s="7"/>
      <c r="N25" s="7"/>
      <c r="O25" s="9"/>
      <c r="P25" s="9"/>
      <c r="Q25" s="7"/>
      <c r="R25" s="10"/>
    </row>
    <row r="26" spans="1:18" x14ac:dyDescent="0.25">
      <c r="A26" s="28" t="s">
        <v>42</v>
      </c>
      <c r="B26" s="75"/>
      <c r="C26" s="76"/>
      <c r="D26" s="29"/>
      <c r="E26" s="22"/>
      <c r="F26" s="7"/>
      <c r="G26" s="7"/>
      <c r="H26" s="8"/>
      <c r="I26" s="7"/>
      <c r="J26" s="7"/>
      <c r="K26" s="7"/>
      <c r="L26" s="7"/>
      <c r="M26" s="7"/>
      <c r="N26" s="7"/>
      <c r="O26" s="9"/>
      <c r="P26" s="9"/>
      <c r="Q26" s="7"/>
      <c r="R26" s="10"/>
    </row>
    <row r="27" spans="1:18" x14ac:dyDescent="0.25">
      <c r="A27" s="37" t="s">
        <v>51</v>
      </c>
      <c r="B27" s="75">
        <v>0</v>
      </c>
      <c r="C27" s="76"/>
      <c r="D27" s="29">
        <v>0</v>
      </c>
      <c r="E27" s="22"/>
      <c r="F27" s="7"/>
      <c r="G27" s="7"/>
      <c r="H27" s="8"/>
      <c r="I27" s="7"/>
      <c r="J27" s="7"/>
      <c r="K27" s="7"/>
      <c r="L27" s="7"/>
      <c r="M27" s="7"/>
      <c r="N27" s="7"/>
      <c r="O27" s="9"/>
      <c r="P27" s="9"/>
      <c r="Q27" s="7"/>
      <c r="R27" s="10"/>
    </row>
    <row r="28" spans="1:18" x14ac:dyDescent="0.25">
      <c r="A28" s="37" t="s">
        <v>43</v>
      </c>
      <c r="B28" s="75">
        <v>0</v>
      </c>
      <c r="C28" s="76"/>
      <c r="D28" s="29">
        <f>1800+1800</f>
        <v>3600</v>
      </c>
      <c r="E28" s="13"/>
      <c r="F28" s="7"/>
      <c r="G28" s="7"/>
      <c r="H28" s="7"/>
      <c r="I28" s="7"/>
      <c r="J28" s="7"/>
      <c r="K28" s="7"/>
      <c r="L28" s="7"/>
      <c r="M28" s="7"/>
      <c r="N28" s="7"/>
      <c r="O28" s="9"/>
      <c r="P28" s="9"/>
      <c r="Q28" s="7"/>
      <c r="R28" s="10"/>
    </row>
    <row r="29" spans="1:18" x14ac:dyDescent="0.25">
      <c r="A29" s="37" t="s">
        <v>52</v>
      </c>
      <c r="B29" s="75">
        <v>0</v>
      </c>
      <c r="C29" s="76"/>
      <c r="D29" s="29">
        <v>0</v>
      </c>
      <c r="E29" s="13"/>
      <c r="F29" s="7"/>
      <c r="G29" s="7"/>
      <c r="H29" s="7"/>
      <c r="I29" s="7"/>
      <c r="J29" s="7"/>
      <c r="K29" s="7"/>
      <c r="L29" s="7"/>
      <c r="M29" s="7"/>
      <c r="N29" s="7"/>
      <c r="O29" s="9"/>
      <c r="P29" s="9"/>
      <c r="Q29" s="7"/>
      <c r="R29" s="10"/>
    </row>
    <row r="30" spans="1:18" ht="20.25" x14ac:dyDescent="0.25">
      <c r="A30" s="37" t="s">
        <v>6</v>
      </c>
      <c r="B30" s="75">
        <v>0</v>
      </c>
      <c r="C30" s="76"/>
      <c r="D30" s="29">
        <v>3750</v>
      </c>
      <c r="E30" s="13"/>
      <c r="F30" s="7"/>
      <c r="G30" s="7"/>
      <c r="H30" s="7"/>
      <c r="I30" s="7"/>
      <c r="J30" s="7"/>
      <c r="K30" s="7"/>
      <c r="L30" s="7"/>
      <c r="M30" s="7"/>
      <c r="N30" s="7"/>
      <c r="O30" s="9"/>
      <c r="P30" s="9"/>
      <c r="Q30" s="7"/>
      <c r="R30" s="10"/>
    </row>
    <row r="31" spans="1:18" x14ac:dyDescent="0.25">
      <c r="A31" s="14" t="s">
        <v>1</v>
      </c>
      <c r="B31" s="73">
        <f>SUM(B15:B30)</f>
        <v>1120709.8399999999</v>
      </c>
      <c r="C31" s="74"/>
      <c r="D31" s="15">
        <f>SUM(D15:D30)</f>
        <v>1112421.83</v>
      </c>
      <c r="E31" s="15"/>
      <c r="F31" s="15">
        <f t="shared" ref="F31:Q31" si="1">SUM(F15:F30)</f>
        <v>52740.799999999996</v>
      </c>
      <c r="G31" s="15">
        <f t="shared" si="1"/>
        <v>85760.400000000009</v>
      </c>
      <c r="H31" s="15">
        <f t="shared" si="1"/>
        <v>94933.440000000002</v>
      </c>
      <c r="I31" s="15">
        <f t="shared" si="1"/>
        <v>9800</v>
      </c>
      <c r="J31" s="15">
        <f t="shared" si="1"/>
        <v>81748.240000000005</v>
      </c>
      <c r="K31" s="15">
        <f t="shared" si="1"/>
        <v>81070.400000000009</v>
      </c>
      <c r="L31" s="15">
        <f t="shared" si="1"/>
        <v>113392.71999999999</v>
      </c>
      <c r="M31" s="15">
        <f t="shared" si="1"/>
        <v>190704.20000000004</v>
      </c>
      <c r="N31" s="15">
        <f t="shared" si="1"/>
        <v>81342.600000000006</v>
      </c>
      <c r="O31" s="15">
        <f t="shared" si="1"/>
        <v>161847</v>
      </c>
      <c r="P31" s="15">
        <f t="shared" si="1"/>
        <v>82588</v>
      </c>
      <c r="Q31" s="15">
        <f t="shared" si="1"/>
        <v>84385.280000000013</v>
      </c>
      <c r="R31" s="16">
        <f>SUM(R15:R30)</f>
        <v>1120313.0799999998</v>
      </c>
    </row>
    <row r="32" spans="1:18" x14ac:dyDescent="0.25">
      <c r="A32" s="30"/>
      <c r="B32" s="81"/>
      <c r="C32" s="8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 t="s">
        <v>44</v>
      </c>
      <c r="Q32" s="80">
        <f>E13+D31-R31</f>
        <v>103612.28000000026</v>
      </c>
      <c r="R32" s="80"/>
    </row>
    <row r="33" spans="2:17" x14ac:dyDescent="0.25">
      <c r="F33" s="1"/>
    </row>
    <row r="34" spans="2:17" x14ac:dyDescent="0.25">
      <c r="B34" t="s">
        <v>12</v>
      </c>
      <c r="C34">
        <v>231</v>
      </c>
      <c r="D34" t="s">
        <v>57</v>
      </c>
      <c r="K34" s="35" t="s">
        <v>12</v>
      </c>
      <c r="L34" s="35">
        <v>24886.93</v>
      </c>
      <c r="M34" s="35" t="s">
        <v>54</v>
      </c>
      <c r="N34" s="35">
        <v>1999.55</v>
      </c>
      <c r="O34" s="35" t="s">
        <v>55</v>
      </c>
      <c r="P34" s="35">
        <v>27044.58</v>
      </c>
      <c r="Q34" s="36" t="s">
        <v>14</v>
      </c>
    </row>
    <row r="35" spans="2:17" x14ac:dyDescent="0.25">
      <c r="B35" t="s">
        <v>7</v>
      </c>
      <c r="C35">
        <v>4050</v>
      </c>
      <c r="D35" t="s">
        <v>46</v>
      </c>
      <c r="K35" s="35" t="s">
        <v>3</v>
      </c>
      <c r="L35" s="35">
        <v>16332.81</v>
      </c>
      <c r="M35" s="35" t="s">
        <v>54</v>
      </c>
      <c r="N35" s="35">
        <v>5833.1</v>
      </c>
      <c r="O35" s="35" t="s">
        <v>55</v>
      </c>
      <c r="P35" s="35">
        <v>20582.099999999999</v>
      </c>
      <c r="Q35" s="36" t="s">
        <v>14</v>
      </c>
    </row>
    <row r="36" spans="2:17" x14ac:dyDescent="0.25">
      <c r="C36">
        <v>500</v>
      </c>
      <c r="D36" t="s">
        <v>59</v>
      </c>
      <c r="K36" s="35" t="s">
        <v>5</v>
      </c>
      <c r="L36" s="35">
        <v>15502.42</v>
      </c>
      <c r="M36" s="35" t="s">
        <v>54</v>
      </c>
      <c r="N36" s="35">
        <v>4827.55</v>
      </c>
      <c r="O36" s="35" t="s">
        <v>55</v>
      </c>
      <c r="P36" s="35">
        <v>0</v>
      </c>
      <c r="Q36" s="36" t="s">
        <v>14</v>
      </c>
    </row>
    <row r="37" spans="2:17" x14ac:dyDescent="0.25">
      <c r="B37" t="s">
        <v>9</v>
      </c>
      <c r="C37">
        <v>7750</v>
      </c>
      <c r="D37" t="s">
        <v>61</v>
      </c>
      <c r="E37" s="43"/>
      <c r="K37" s="35" t="s">
        <v>7</v>
      </c>
      <c r="L37" s="35">
        <v>13869.1</v>
      </c>
      <c r="M37" s="35" t="s">
        <v>54</v>
      </c>
      <c r="N37" s="35">
        <v>4668.3</v>
      </c>
      <c r="O37" s="35" t="s">
        <v>55</v>
      </c>
      <c r="P37" s="35">
        <v>7117.55</v>
      </c>
      <c r="Q37" s="36" t="s">
        <v>14</v>
      </c>
    </row>
    <row r="38" spans="2:17" x14ac:dyDescent="0.25">
      <c r="C38" s="46">
        <v>16086</v>
      </c>
      <c r="D38" t="s">
        <v>45</v>
      </c>
      <c r="G38" s="43"/>
      <c r="K38" s="35" t="s">
        <v>8</v>
      </c>
      <c r="L38" s="35">
        <v>6754.59</v>
      </c>
      <c r="M38" s="35" t="s">
        <v>54</v>
      </c>
      <c r="N38" s="35">
        <v>3985.8</v>
      </c>
      <c r="O38" s="35" t="s">
        <v>55</v>
      </c>
      <c r="P38" s="35">
        <v>10056.950000000001</v>
      </c>
      <c r="Q38" s="36" t="s">
        <v>14</v>
      </c>
    </row>
    <row r="39" spans="2:17" x14ac:dyDescent="0.25">
      <c r="B39" t="s">
        <v>11</v>
      </c>
      <c r="C39">
        <v>4725.6000000000004</v>
      </c>
      <c r="D39" t="s">
        <v>62</v>
      </c>
      <c r="F39" s="43"/>
      <c r="G39" s="43"/>
      <c r="K39" s="35" t="s">
        <v>9</v>
      </c>
      <c r="L39" s="35">
        <v>10796.5</v>
      </c>
      <c r="M39" s="35" t="s">
        <v>54</v>
      </c>
      <c r="N39" s="35">
        <v>8048.95</v>
      </c>
      <c r="O39" s="35" t="s">
        <v>55</v>
      </c>
      <c r="P39" s="35">
        <v>0</v>
      </c>
      <c r="Q39" s="36" t="s">
        <v>14</v>
      </c>
    </row>
    <row r="40" spans="2:17" x14ac:dyDescent="0.25">
      <c r="C40">
        <v>48000</v>
      </c>
      <c r="D40" t="s">
        <v>63</v>
      </c>
      <c r="K40" s="35" t="s">
        <v>10</v>
      </c>
      <c r="L40" s="35">
        <v>2136.25</v>
      </c>
      <c r="M40" s="35" t="s">
        <v>54</v>
      </c>
      <c r="N40" s="35">
        <v>2805.78</v>
      </c>
      <c r="O40" s="35" t="s">
        <v>55</v>
      </c>
      <c r="P40" s="35">
        <v>0</v>
      </c>
      <c r="Q40" s="36" t="s">
        <v>14</v>
      </c>
    </row>
    <row r="41" spans="2:17" x14ac:dyDescent="0.25">
      <c r="K41" s="35" t="s">
        <v>11</v>
      </c>
      <c r="L41" s="35">
        <v>2307.15</v>
      </c>
      <c r="M41" s="35" t="s">
        <v>54</v>
      </c>
      <c r="N41" s="35">
        <v>1148.24</v>
      </c>
      <c r="O41" s="35" t="s">
        <v>55</v>
      </c>
      <c r="P41" s="35">
        <v>0</v>
      </c>
      <c r="Q41" s="36" t="s">
        <v>14</v>
      </c>
    </row>
  </sheetData>
  <mergeCells count="48">
    <mergeCell ref="A2:R2"/>
    <mergeCell ref="A3:R3"/>
    <mergeCell ref="A4:E4"/>
    <mergeCell ref="F4:Q4"/>
    <mergeCell ref="B5:E5"/>
    <mergeCell ref="F5:N5"/>
    <mergeCell ref="O5:P6"/>
    <mergeCell ref="Q5:Q7"/>
    <mergeCell ref="R5:R7"/>
    <mergeCell ref="B14:C14"/>
    <mergeCell ref="M6:N6"/>
    <mergeCell ref="A10:D10"/>
    <mergeCell ref="F10:N10"/>
    <mergeCell ref="H6:H7"/>
    <mergeCell ref="I6:I7"/>
    <mergeCell ref="J6:J7"/>
    <mergeCell ref="K6:K7"/>
    <mergeCell ref="L6:L7"/>
    <mergeCell ref="B6:B7"/>
    <mergeCell ref="C6:C7"/>
    <mergeCell ref="D6:D7"/>
    <mergeCell ref="E6:E7"/>
    <mergeCell ref="F6:F7"/>
    <mergeCell ref="G6:G7"/>
    <mergeCell ref="O10:P10"/>
    <mergeCell ref="A11:E11"/>
    <mergeCell ref="A12:E12"/>
    <mergeCell ref="F12:R12"/>
    <mergeCell ref="A13:D13"/>
    <mergeCell ref="B26:C26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Q32:R32"/>
    <mergeCell ref="B27:C27"/>
    <mergeCell ref="B28:C28"/>
    <mergeCell ref="B29:C29"/>
    <mergeCell ref="B30:C30"/>
    <mergeCell ref="B31:C31"/>
    <mergeCell ref="B32:C32"/>
  </mergeCells>
  <pageMargins left="0.16666666666666666" right="0.10416666666666667" top="0" bottom="0.14583333333333334" header="0.3" footer="0.3"/>
  <pageSetup paperSize="9" scale="90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</vt:lpstr>
      <vt:lpstr>'2019'!Область_печати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2019-10-04T11:52:39Z</dcterms:modified>
</cp:coreProperties>
</file>