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755" windowHeight="4830" activeTab="0"/>
  </bookViews>
  <sheets>
    <sheet name="2019" sheetId="1" r:id="rId1"/>
  </sheets>
  <definedNames>
    <definedName name="_xlnm.Print_Area" localSheetId="0">'2019'!$K$29:$O$34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1278-краска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300-ремонт двери в подвале</t>
        </r>
      </text>
    </comment>
    <comment ref="J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2300-разовая премия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2363-спил веток
12000-изготовление и установка 3х лавочек
2445-краска,лак,кисточки</t>
        </r>
      </text>
    </commen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3233-премия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2500-доводчик эл.
7366,32-дезинсекция
28000-стоимость р-т по диагностике внутридомового газового оборудования</t>
        </r>
      </text>
    </comment>
  </commentList>
</comments>
</file>

<file path=xl/sharedStrings.xml><?xml version="1.0" encoding="utf-8"?>
<sst xmlns="http://schemas.openxmlformats.org/spreadsheetml/2006/main" count="85" uniqueCount="60">
  <si>
    <t>февраль</t>
  </si>
  <si>
    <t>март</t>
  </si>
  <si>
    <t>апрель</t>
  </si>
  <si>
    <t>май</t>
  </si>
  <si>
    <t>июнь</t>
  </si>
  <si>
    <t>июль</t>
  </si>
  <si>
    <t>август</t>
  </si>
  <si>
    <t>январь</t>
  </si>
  <si>
    <t>Содержание</t>
  </si>
  <si>
    <t>ремонт</t>
  </si>
  <si>
    <t>итого</t>
  </si>
  <si>
    <t>ИТОГО</t>
  </si>
  <si>
    <t>краска</t>
  </si>
  <si>
    <t>долг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</si>
  <si>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</si>
  <si>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</si>
  <si>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</si>
  <si>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</si>
  <si>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</si>
  <si>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</si>
  <si>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</si>
  <si>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</si>
  <si>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</si>
  <si>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</si>
  <si>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</si>
  <si>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</si>
  <si>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</si>
  <si>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</si>
  <si>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</si>
  <si>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</si>
  <si>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</si>
  <si>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</si>
  <si>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</si>
  <si>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</si>
  <si>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</si>
  <si>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</si>
  <si>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</si>
  <si>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</si>
  <si>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</si>
  <si>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</si>
  <si>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</si>
  <si>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</si>
  <si>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</si>
  <si>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</si>
  <si>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</si>
  <si>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</si>
  <si>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</si>
  <si>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</si>
  <si>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</si>
  <si>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</si>
  <si>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</si>
  <si>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__Тургенева 13__на 2019год.</t>
  </si>
  <si>
    <t>Работы по уборке придомовой территории</t>
  </si>
  <si>
    <t>общехозяйственные расходы</t>
  </si>
  <si>
    <t>ремонт двери в подвале</t>
  </si>
  <si>
    <t>спил веток</t>
  </si>
  <si>
    <t>изготовление и установка 3х лавочек</t>
  </si>
  <si>
    <t>краска,лак,кисточки</t>
  </si>
  <si>
    <t>доводчик эл.</t>
  </si>
  <si>
    <t>диагностика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</si>
</sst>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_р_.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&quot;р.&quot;"/>
    <numFmt numFmtId="182" formatCode="#,##0.00&quot;р.&quot;"/>
    <numFmt numFmtId="18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5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3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/>
    </xf>
    <xf numFmtId="2" fontId="3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0" fontId="9" fillId="32" borderId="16" xfId="0" applyNumberFormat="1" applyFont="1" applyFill="1" applyBorder="1" applyAlignment="1">
      <alignment wrapText="1"/>
    </xf>
    <xf numFmtId="172" fontId="2" fillId="13" borderId="0" xfId="0" applyNumberFormat="1" applyFont="1" applyFill="1" applyBorder="1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183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2" fontId="8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6"/>
  <sheetViews>
    <sheetView tabSelected="1" workbookViewId="0" topLeftCell="A7">
      <selection activeCell="C37" sqref="C37"/>
    </sheetView>
  </sheetViews>
  <sheetFormatPr defaultColWidth="9.00390625" defaultRowHeight="12.75"/>
  <cols>
    <col min="2" max="2" width="7.75390625" style="0" customWidth="1"/>
    <col min="3" max="3" width="6.625" style="0" customWidth="1"/>
    <col min="5" max="5" width="9.125" style="0" customWidth="1"/>
    <col min="7" max="7" width="9.25390625" style="0" customWidth="1"/>
    <col min="10" max="10" width="9.125" style="0" customWidth="1"/>
    <col min="16" max="16" width="9.125" style="0" customWidth="1"/>
  </cols>
  <sheetData>
    <row r="1" spans="1:17" ht="15.75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>
      <c r="A3" s="67"/>
      <c r="B3" s="48"/>
      <c r="C3" s="48"/>
      <c r="D3" s="48"/>
      <c r="E3" s="85"/>
      <c r="F3" s="51" t="s">
        <v>15</v>
      </c>
      <c r="G3" s="46"/>
      <c r="H3" s="46"/>
      <c r="I3" s="46"/>
      <c r="J3" s="46"/>
      <c r="K3" s="46"/>
      <c r="L3" s="46"/>
      <c r="M3" s="46"/>
      <c r="N3" s="46"/>
      <c r="O3" s="46"/>
      <c r="P3" s="47"/>
      <c r="Q3" s="3"/>
    </row>
    <row r="4" spans="1:17" ht="12.75">
      <c r="A4" s="4"/>
      <c r="B4" s="86" t="s">
        <v>16</v>
      </c>
      <c r="C4" s="87"/>
      <c r="D4" s="87"/>
      <c r="E4" s="88"/>
      <c r="F4" s="68" t="s">
        <v>8</v>
      </c>
      <c r="G4" s="69"/>
      <c r="H4" s="69"/>
      <c r="I4" s="69"/>
      <c r="J4" s="69"/>
      <c r="K4" s="69"/>
      <c r="L4" s="69"/>
      <c r="M4" s="69"/>
      <c r="N4" s="70" t="s">
        <v>17</v>
      </c>
      <c r="O4" s="71"/>
      <c r="P4" s="74" t="s">
        <v>18</v>
      </c>
      <c r="Q4" s="77" t="s">
        <v>11</v>
      </c>
    </row>
    <row r="5" spans="1:17" ht="12.75" customHeight="1">
      <c r="A5" s="5"/>
      <c r="B5" s="49" t="s">
        <v>19</v>
      </c>
      <c r="C5" s="49" t="s">
        <v>9</v>
      </c>
      <c r="D5" s="49" t="s">
        <v>46</v>
      </c>
      <c r="E5" s="63" t="s">
        <v>10</v>
      </c>
      <c r="F5" s="61" t="s">
        <v>20</v>
      </c>
      <c r="G5" s="61" t="s">
        <v>52</v>
      </c>
      <c r="H5" s="61" t="s">
        <v>21</v>
      </c>
      <c r="I5" s="61" t="s">
        <v>22</v>
      </c>
      <c r="J5" s="61" t="s">
        <v>23</v>
      </c>
      <c r="K5" s="61" t="s">
        <v>53</v>
      </c>
      <c r="L5" s="53" t="s">
        <v>24</v>
      </c>
      <c r="M5" s="55"/>
      <c r="N5" s="72"/>
      <c r="O5" s="73"/>
      <c r="P5" s="75"/>
      <c r="Q5" s="78"/>
    </row>
    <row r="6" spans="1:17" ht="84">
      <c r="A6" s="7"/>
      <c r="B6" s="50"/>
      <c r="C6" s="50"/>
      <c r="D6" s="50"/>
      <c r="E6" s="64"/>
      <c r="F6" s="62"/>
      <c r="G6" s="62"/>
      <c r="H6" s="62"/>
      <c r="I6" s="62"/>
      <c r="J6" s="62"/>
      <c r="K6" s="62"/>
      <c r="L6" s="23" t="s">
        <v>47</v>
      </c>
      <c r="M6" s="23" t="s">
        <v>48</v>
      </c>
      <c r="N6" s="6" t="s">
        <v>25</v>
      </c>
      <c r="O6" s="6" t="s">
        <v>26</v>
      </c>
      <c r="P6" s="76"/>
      <c r="Q6" s="79"/>
    </row>
    <row r="7" spans="1:19" ht="14.25">
      <c r="A7" s="37">
        <v>2019</v>
      </c>
      <c r="B7" s="44">
        <v>10.55</v>
      </c>
      <c r="C7" s="44">
        <v>3.35</v>
      </c>
      <c r="D7" s="44">
        <v>1.6</v>
      </c>
      <c r="E7" s="9">
        <f>SUM(B7:D7)</f>
        <v>15.5</v>
      </c>
      <c r="F7" s="33">
        <v>1.2</v>
      </c>
      <c r="G7" s="33">
        <v>2.18</v>
      </c>
      <c r="H7" s="33">
        <v>1.8</v>
      </c>
      <c r="I7" s="33">
        <v>0.5</v>
      </c>
      <c r="J7" s="33">
        <v>2</v>
      </c>
      <c r="K7" s="33">
        <v>2.2</v>
      </c>
      <c r="L7" s="33">
        <v>0</v>
      </c>
      <c r="M7" s="33">
        <v>0.67</v>
      </c>
      <c r="N7" s="24">
        <v>1.7</v>
      </c>
      <c r="O7" s="24">
        <v>1.65</v>
      </c>
      <c r="P7" s="39">
        <v>1.6</v>
      </c>
      <c r="Q7" s="8">
        <f>SUM(F7:P7)</f>
        <v>15.499999999999998</v>
      </c>
      <c r="S7" s="1"/>
    </row>
    <row r="8" spans="1:17" ht="12.75">
      <c r="A8" s="89" t="s">
        <v>27</v>
      </c>
      <c r="B8" s="90"/>
      <c r="C8" s="90"/>
      <c r="D8" s="91"/>
      <c r="E8" s="9">
        <v>3375.9</v>
      </c>
      <c r="F8" s="53" t="s">
        <v>28</v>
      </c>
      <c r="G8" s="54"/>
      <c r="H8" s="54"/>
      <c r="I8" s="54"/>
      <c r="J8" s="54"/>
      <c r="K8" s="54"/>
      <c r="L8" s="54"/>
      <c r="M8" s="55"/>
      <c r="N8" s="56" t="s">
        <v>29</v>
      </c>
      <c r="O8" s="57"/>
      <c r="P8" s="8" t="s">
        <v>30</v>
      </c>
      <c r="Q8" s="8"/>
    </row>
    <row r="9" spans="1:17" ht="12.75">
      <c r="A9" s="58" t="s">
        <v>31</v>
      </c>
      <c r="B9" s="59"/>
      <c r="C9" s="59"/>
      <c r="D9" s="59"/>
      <c r="E9" s="60"/>
      <c r="F9" s="10">
        <f>F7*E8</f>
        <v>4051.08</v>
      </c>
      <c r="G9" s="10">
        <f>G7*E8</f>
        <v>7359.462</v>
      </c>
      <c r="H9" s="10">
        <f>H7*E8</f>
        <v>6076.62</v>
      </c>
      <c r="I9" s="10">
        <f>I7*E8</f>
        <v>1687.95</v>
      </c>
      <c r="J9" s="10">
        <f>J7*E8</f>
        <v>6751.8</v>
      </c>
      <c r="K9" s="10">
        <f>K7*E8</f>
        <v>7426.9800000000005</v>
      </c>
      <c r="L9" s="10">
        <f>L7*E8</f>
        <v>0</v>
      </c>
      <c r="M9" s="10">
        <f>M7*E8</f>
        <v>2261.853</v>
      </c>
      <c r="N9" s="10">
        <f>N7*E8</f>
        <v>5739.03</v>
      </c>
      <c r="O9" s="10">
        <f>O7*E8</f>
        <v>5570.235</v>
      </c>
      <c r="P9" s="10">
        <f>P7*E8</f>
        <v>5401.4400000000005</v>
      </c>
      <c r="Q9" s="10">
        <f>SUM(F9:P9)</f>
        <v>52326.450000000004</v>
      </c>
    </row>
    <row r="10" spans="1:17" ht="12.75">
      <c r="A10" s="92" t="s">
        <v>32</v>
      </c>
      <c r="B10" s="92"/>
      <c r="C10" s="92"/>
      <c r="D10" s="92"/>
      <c r="E10" s="93"/>
      <c r="F10" s="52" t="s">
        <v>33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1" spans="1:17" ht="12.75">
      <c r="A11" s="98" t="s">
        <v>34</v>
      </c>
      <c r="B11" s="98"/>
      <c r="C11" s="98"/>
      <c r="D11" s="99"/>
      <c r="E11" s="34">
        <v>243486.65319999983</v>
      </c>
      <c r="F11" s="35"/>
      <c r="G11" s="36"/>
      <c r="H11" s="11"/>
      <c r="I11" s="42"/>
      <c r="J11" s="42"/>
      <c r="K11" s="42"/>
      <c r="L11" s="42"/>
      <c r="M11" s="42"/>
      <c r="N11" s="42"/>
      <c r="O11" s="42"/>
      <c r="P11" s="42"/>
      <c r="Q11" s="43"/>
    </row>
    <row r="12" spans="1:17" ht="12.75">
      <c r="A12" s="25"/>
      <c r="B12" s="96" t="s">
        <v>45</v>
      </c>
      <c r="C12" s="96"/>
      <c r="D12" s="26" t="s">
        <v>32</v>
      </c>
      <c r="E12" s="27" t="s">
        <v>13</v>
      </c>
      <c r="F12" s="41"/>
      <c r="G12" s="42"/>
      <c r="H12" s="11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2.75">
      <c r="A13" s="12" t="s">
        <v>35</v>
      </c>
      <c r="B13" s="80">
        <v>53040.62</v>
      </c>
      <c r="C13" s="97"/>
      <c r="D13" s="28">
        <v>65090.44</v>
      </c>
      <c r="E13" s="29"/>
      <c r="F13" s="13">
        <f>E8*F7</f>
        <v>4051.08</v>
      </c>
      <c r="G13" s="13">
        <v>7369.2</v>
      </c>
      <c r="H13" s="14">
        <v>6076.62</v>
      </c>
      <c r="I13" s="13">
        <v>1400</v>
      </c>
      <c r="J13" s="13">
        <v>6751.8</v>
      </c>
      <c r="K13" s="13">
        <v>7426.9800000000005</v>
      </c>
      <c r="L13" s="13">
        <f>1744.05+2603.93</f>
        <v>4347.98</v>
      </c>
      <c r="M13" s="13">
        <v>0</v>
      </c>
      <c r="N13" s="30">
        <v>0</v>
      </c>
      <c r="O13" s="30">
        <v>0</v>
      </c>
      <c r="P13" s="13">
        <v>5401.44</v>
      </c>
      <c r="Q13" s="15">
        <f aca="true" t="shared" si="0" ref="Q13:Q20">SUM(F13:P13)</f>
        <v>42825.100000000006</v>
      </c>
    </row>
    <row r="14" spans="1:17" ht="12.75">
      <c r="A14" s="12" t="s">
        <v>36</v>
      </c>
      <c r="B14" s="80">
        <v>56152.67</v>
      </c>
      <c r="C14" s="81"/>
      <c r="D14" s="28">
        <v>48503.03999999999</v>
      </c>
      <c r="E14" s="29"/>
      <c r="F14" s="13">
        <v>4051.08</v>
      </c>
      <c r="G14" s="13">
        <v>7369.2</v>
      </c>
      <c r="H14" s="14">
        <v>6076.62</v>
      </c>
      <c r="I14" s="13">
        <v>1400</v>
      </c>
      <c r="J14" s="13">
        <v>6751.8</v>
      </c>
      <c r="K14" s="13">
        <v>7426.9800000000005</v>
      </c>
      <c r="L14" s="13">
        <f>7723.65+4026.75</f>
        <v>11750.4</v>
      </c>
      <c r="M14" s="13">
        <v>0</v>
      </c>
      <c r="N14" s="30">
        <v>0</v>
      </c>
      <c r="O14" s="30">
        <v>0</v>
      </c>
      <c r="P14" s="13">
        <v>5401.44</v>
      </c>
      <c r="Q14" s="15">
        <f t="shared" si="0"/>
        <v>50227.520000000004</v>
      </c>
    </row>
    <row r="15" spans="1:17" ht="12.75">
      <c r="A15" s="12" t="s">
        <v>1</v>
      </c>
      <c r="B15" s="80">
        <v>63514.72</v>
      </c>
      <c r="C15" s="81"/>
      <c r="D15" s="28">
        <v>55830.29</v>
      </c>
      <c r="E15" s="29"/>
      <c r="F15" s="13">
        <v>4051.08</v>
      </c>
      <c r="G15" s="13">
        <v>7369.2</v>
      </c>
      <c r="H15" s="14">
        <v>6076.62</v>
      </c>
      <c r="I15" s="13">
        <v>1400</v>
      </c>
      <c r="J15" s="13">
        <v>6751.8</v>
      </c>
      <c r="K15" s="13">
        <v>7426.9800000000005</v>
      </c>
      <c r="L15" s="13">
        <v>4181.45</v>
      </c>
      <c r="M15" s="13">
        <v>0</v>
      </c>
      <c r="N15" s="30">
        <v>0</v>
      </c>
      <c r="O15" s="30">
        <v>0</v>
      </c>
      <c r="P15" s="13">
        <v>5401.44</v>
      </c>
      <c r="Q15" s="15">
        <f t="shared" si="0"/>
        <v>42658.57</v>
      </c>
    </row>
    <row r="16" spans="1:17" ht="12.75">
      <c r="A16" s="12" t="s">
        <v>37</v>
      </c>
      <c r="B16" s="80">
        <v>56055.31</v>
      </c>
      <c r="C16" s="81"/>
      <c r="D16" s="28">
        <v>55269.67</v>
      </c>
      <c r="E16" s="29"/>
      <c r="F16" s="13">
        <v>4051.08</v>
      </c>
      <c r="G16" s="13">
        <v>7369.2</v>
      </c>
      <c r="H16" s="14">
        <v>6076.62</v>
      </c>
      <c r="I16" s="13">
        <v>700</v>
      </c>
      <c r="J16" s="13">
        <v>6751.8</v>
      </c>
      <c r="K16" s="13">
        <v>7426.9800000000005</v>
      </c>
      <c r="L16" s="13">
        <f>249.15+3571.75</f>
        <v>3820.9</v>
      </c>
      <c r="M16" s="13">
        <v>0</v>
      </c>
      <c r="N16" s="30">
        <v>0</v>
      </c>
      <c r="O16" s="30">
        <v>0</v>
      </c>
      <c r="P16" s="13">
        <v>5401.44</v>
      </c>
      <c r="Q16" s="15">
        <f t="shared" si="0"/>
        <v>41598.02</v>
      </c>
    </row>
    <row r="17" spans="1:17" ht="12.75">
      <c r="A17" s="12" t="s">
        <v>3</v>
      </c>
      <c r="B17" s="80">
        <v>55684.14</v>
      </c>
      <c r="C17" s="81"/>
      <c r="D17" s="28">
        <v>57259.17</v>
      </c>
      <c r="E17" s="29"/>
      <c r="F17" s="13">
        <v>4051.08</v>
      </c>
      <c r="G17" s="13">
        <v>7369.2</v>
      </c>
      <c r="H17" s="14">
        <v>6076.62</v>
      </c>
      <c r="I17" s="13">
        <v>0</v>
      </c>
      <c r="J17" s="13">
        <v>6751.8</v>
      </c>
      <c r="K17" s="13">
        <v>7426.9800000000005</v>
      </c>
      <c r="L17" s="13">
        <v>1833.65</v>
      </c>
      <c r="M17" s="13">
        <v>1278</v>
      </c>
      <c r="N17" s="30">
        <v>0</v>
      </c>
      <c r="O17" s="30">
        <v>0</v>
      </c>
      <c r="P17" s="13">
        <v>5401.44</v>
      </c>
      <c r="Q17" s="15">
        <f t="shared" si="0"/>
        <v>40188.77</v>
      </c>
    </row>
    <row r="18" spans="1:17" ht="12.75">
      <c r="A18" s="12" t="s">
        <v>4</v>
      </c>
      <c r="B18" s="80">
        <v>52970.49</v>
      </c>
      <c r="C18" s="81"/>
      <c r="D18" s="28">
        <v>46976.06</v>
      </c>
      <c r="E18" s="29"/>
      <c r="F18" s="13">
        <v>4051.08</v>
      </c>
      <c r="G18" s="13">
        <v>7369.2</v>
      </c>
      <c r="H18" s="14">
        <v>6076.62</v>
      </c>
      <c r="I18" s="13">
        <v>0</v>
      </c>
      <c r="J18" s="13">
        <f>6751.8+2300</f>
        <v>9051.8</v>
      </c>
      <c r="K18" s="13">
        <v>7426.9800000000005</v>
      </c>
      <c r="L18" s="13">
        <v>2816.45</v>
      </c>
      <c r="M18" s="13">
        <f>300+4289.6</f>
        <v>4589.6</v>
      </c>
      <c r="N18" s="30">
        <v>0</v>
      </c>
      <c r="O18" s="30">
        <v>0</v>
      </c>
      <c r="P18" s="13">
        <v>5401.44</v>
      </c>
      <c r="Q18" s="15">
        <f t="shared" si="0"/>
        <v>46783.17</v>
      </c>
    </row>
    <row r="19" spans="1:17" ht="12.75">
      <c r="A19" s="12" t="s">
        <v>5</v>
      </c>
      <c r="B19" s="80">
        <v>53928.21</v>
      </c>
      <c r="C19" s="81"/>
      <c r="D19" s="28">
        <v>82625.15000000001</v>
      </c>
      <c r="E19" s="29"/>
      <c r="F19" s="13">
        <v>4051.08</v>
      </c>
      <c r="G19" s="13">
        <f>7369.2+3233</f>
        <v>10602.2</v>
      </c>
      <c r="H19" s="14">
        <v>6076.62</v>
      </c>
      <c r="I19" s="13">
        <v>0</v>
      </c>
      <c r="J19" s="13">
        <v>6751.8</v>
      </c>
      <c r="K19" s="13">
        <v>7426.9800000000005</v>
      </c>
      <c r="L19" s="13">
        <v>3662.33</v>
      </c>
      <c r="M19" s="13">
        <f>2363+12000+2445</f>
        <v>16808</v>
      </c>
      <c r="N19" s="30">
        <v>14908</v>
      </c>
      <c r="O19" s="30">
        <v>0</v>
      </c>
      <c r="P19" s="13">
        <v>5401.44</v>
      </c>
      <c r="Q19" s="15">
        <f t="shared" si="0"/>
        <v>75688.45000000001</v>
      </c>
    </row>
    <row r="20" spans="1:17" ht="12.75">
      <c r="A20" s="12" t="s">
        <v>6</v>
      </c>
      <c r="B20" s="80">
        <v>55988.61</v>
      </c>
      <c r="C20" s="81"/>
      <c r="D20" s="28">
        <v>48337.2</v>
      </c>
      <c r="E20" s="29"/>
      <c r="F20" s="13">
        <v>4051.08</v>
      </c>
      <c r="G20" s="13">
        <v>7369.2</v>
      </c>
      <c r="H20" s="14">
        <v>6076.62</v>
      </c>
      <c r="I20" s="13">
        <v>0</v>
      </c>
      <c r="J20" s="13">
        <v>6751.8</v>
      </c>
      <c r="K20" s="13">
        <v>7426.9800000000005</v>
      </c>
      <c r="L20" s="13">
        <v>2250.18</v>
      </c>
      <c r="M20" s="13">
        <f>2500+7366.32+28000</f>
        <v>37866.32</v>
      </c>
      <c r="N20" s="30">
        <f>1074+385+4633+8020+2452</f>
        <v>16564</v>
      </c>
      <c r="O20" s="30">
        <v>0</v>
      </c>
      <c r="P20" s="13">
        <v>5401.44</v>
      </c>
      <c r="Q20" s="15">
        <f t="shared" si="0"/>
        <v>93757.62</v>
      </c>
    </row>
    <row r="21" spans="1:17" ht="12.75">
      <c r="A21" s="12" t="s">
        <v>38</v>
      </c>
      <c r="B21" s="80"/>
      <c r="C21" s="81"/>
      <c r="D21" s="28"/>
      <c r="E21" s="29"/>
      <c r="F21" s="13"/>
      <c r="G21" s="13"/>
      <c r="H21" s="14"/>
      <c r="I21" s="13"/>
      <c r="J21" s="13"/>
      <c r="K21" s="13"/>
      <c r="L21" s="13"/>
      <c r="M21" s="13"/>
      <c r="N21" s="30"/>
      <c r="O21" s="30"/>
      <c r="P21" s="13"/>
      <c r="Q21" s="15"/>
    </row>
    <row r="22" spans="1:17" ht="12.75">
      <c r="A22" s="12" t="s">
        <v>39</v>
      </c>
      <c r="B22" s="80"/>
      <c r="C22" s="81"/>
      <c r="D22" s="28"/>
      <c r="E22" s="29"/>
      <c r="F22" s="13"/>
      <c r="G22" s="13"/>
      <c r="H22" s="14"/>
      <c r="I22" s="13"/>
      <c r="J22" s="13"/>
      <c r="K22" s="13"/>
      <c r="L22" s="13"/>
      <c r="M22" s="13"/>
      <c r="N22" s="30"/>
      <c r="O22" s="30"/>
      <c r="P22" s="13"/>
      <c r="Q22" s="15"/>
    </row>
    <row r="23" spans="1:17" ht="12.75">
      <c r="A23" s="12" t="s">
        <v>40</v>
      </c>
      <c r="B23" s="80"/>
      <c r="C23" s="81"/>
      <c r="D23" s="28"/>
      <c r="E23" s="29"/>
      <c r="F23" s="13"/>
      <c r="G23" s="13"/>
      <c r="H23" s="14"/>
      <c r="I23" s="13"/>
      <c r="J23" s="13"/>
      <c r="K23" s="13"/>
      <c r="L23" s="13"/>
      <c r="M23" s="13"/>
      <c r="N23" s="30"/>
      <c r="O23" s="30"/>
      <c r="P23" s="13"/>
      <c r="Q23" s="15"/>
    </row>
    <row r="24" spans="1:17" ht="12.75">
      <c r="A24" s="12" t="s">
        <v>41</v>
      </c>
      <c r="B24" s="80"/>
      <c r="C24" s="81"/>
      <c r="D24" s="28"/>
      <c r="E24" s="29"/>
      <c r="F24" s="13"/>
      <c r="G24" s="13"/>
      <c r="H24" s="14"/>
      <c r="I24" s="13"/>
      <c r="J24" s="13"/>
      <c r="K24" s="13"/>
      <c r="L24" s="13"/>
      <c r="M24" s="13"/>
      <c r="N24" s="30"/>
      <c r="O24" s="30"/>
      <c r="P24" s="13"/>
      <c r="Q24" s="15"/>
    </row>
    <row r="25" spans="1:17" ht="24">
      <c r="A25" s="16" t="s">
        <v>42</v>
      </c>
      <c r="B25" s="80">
        <v>0</v>
      </c>
      <c r="C25" s="81"/>
      <c r="D25" s="28">
        <f>900+900</f>
        <v>1800</v>
      </c>
      <c r="E25" s="21"/>
      <c r="F25" s="13"/>
      <c r="G25" s="13"/>
      <c r="H25" s="13"/>
      <c r="I25" s="13"/>
      <c r="J25" s="13"/>
      <c r="K25" s="13"/>
      <c r="L25" s="13"/>
      <c r="M25" s="13"/>
      <c r="N25" s="30"/>
      <c r="O25" s="30"/>
      <c r="P25" s="13"/>
      <c r="Q25" s="15"/>
    </row>
    <row r="26" spans="1:17" ht="12.75">
      <c r="A26" s="17" t="s">
        <v>10</v>
      </c>
      <c r="B26" s="82">
        <f>SUM(B13:B25)</f>
        <v>447334.77</v>
      </c>
      <c r="C26" s="83"/>
      <c r="D26" s="22">
        <f>SUM(D13:D25)</f>
        <v>461691.02</v>
      </c>
      <c r="E26" s="31"/>
      <c r="F26" s="31">
        <f aca="true" t="shared" si="1" ref="F26:Q26">SUM(F13:F25)</f>
        <v>32408.640000000007</v>
      </c>
      <c r="G26" s="31">
        <f t="shared" si="1"/>
        <v>62186.59999999999</v>
      </c>
      <c r="H26" s="31">
        <f t="shared" si="1"/>
        <v>48612.96000000001</v>
      </c>
      <c r="I26" s="31">
        <f t="shared" si="1"/>
        <v>4900</v>
      </c>
      <c r="J26" s="31">
        <f t="shared" si="1"/>
        <v>56314.40000000001</v>
      </c>
      <c r="K26" s="31">
        <f t="shared" si="1"/>
        <v>59415.84000000001</v>
      </c>
      <c r="L26" s="31">
        <f t="shared" si="1"/>
        <v>34663.340000000004</v>
      </c>
      <c r="M26" s="31">
        <f t="shared" si="1"/>
        <v>60541.92</v>
      </c>
      <c r="N26" s="22">
        <f t="shared" si="1"/>
        <v>31472</v>
      </c>
      <c r="O26" s="22">
        <f t="shared" si="1"/>
        <v>0</v>
      </c>
      <c r="P26" s="31">
        <f t="shared" si="1"/>
        <v>43211.52</v>
      </c>
      <c r="Q26" s="32">
        <f t="shared" si="1"/>
        <v>433727.22</v>
      </c>
    </row>
    <row r="27" spans="1:17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 t="s">
        <v>43</v>
      </c>
      <c r="P27" s="65">
        <f>SUM(E11+D26-Q26)</f>
        <v>271450.4531999999</v>
      </c>
      <c r="Q27" s="65"/>
    </row>
    <row r="28" spans="2:4" ht="12.75">
      <c r="B28" t="s">
        <v>3</v>
      </c>
      <c r="C28">
        <v>1278</v>
      </c>
      <c r="D28" t="s">
        <v>12</v>
      </c>
    </row>
    <row r="29" spans="2:15" ht="12.75">
      <c r="B29" t="s">
        <v>4</v>
      </c>
      <c r="C29">
        <v>300</v>
      </c>
      <c r="D29" t="s">
        <v>54</v>
      </c>
      <c r="G29" s="40"/>
      <c r="K29" s="38" t="s">
        <v>7</v>
      </c>
      <c r="L29" s="38">
        <v>1744.05</v>
      </c>
      <c r="M29" s="38" t="s">
        <v>49</v>
      </c>
      <c r="N29" s="38">
        <v>2603.93</v>
      </c>
      <c r="O29" s="38" t="s">
        <v>50</v>
      </c>
    </row>
    <row r="30" spans="3:15" ht="12.75">
      <c r="C30" s="45">
        <v>4289.6</v>
      </c>
      <c r="D30" t="s">
        <v>44</v>
      </c>
      <c r="K30" s="38" t="s">
        <v>0</v>
      </c>
      <c r="L30" s="38">
        <v>7723.65</v>
      </c>
      <c r="M30" s="38" t="s">
        <v>49</v>
      </c>
      <c r="N30" s="38">
        <v>4026.75</v>
      </c>
      <c r="O30" s="38" t="s">
        <v>50</v>
      </c>
    </row>
    <row r="31" spans="2:15" ht="12.75">
      <c r="B31" t="s">
        <v>5</v>
      </c>
      <c r="C31">
        <v>2363</v>
      </c>
      <c r="D31" t="s">
        <v>55</v>
      </c>
      <c r="K31" s="38" t="s">
        <v>1</v>
      </c>
      <c r="L31" s="38">
        <v>0</v>
      </c>
      <c r="M31" s="38" t="s">
        <v>49</v>
      </c>
      <c r="N31" s="38">
        <v>4181.45</v>
      </c>
      <c r="O31" s="38" t="s">
        <v>50</v>
      </c>
    </row>
    <row r="32" spans="3:15" ht="12.75">
      <c r="C32">
        <v>12000</v>
      </c>
      <c r="D32" t="s">
        <v>56</v>
      </c>
      <c r="K32" s="38" t="s">
        <v>2</v>
      </c>
      <c r="L32" s="38">
        <v>249.15</v>
      </c>
      <c r="M32" s="38" t="s">
        <v>49</v>
      </c>
      <c r="N32" s="38">
        <v>3571.75</v>
      </c>
      <c r="O32" s="38" t="s">
        <v>50</v>
      </c>
    </row>
    <row r="33" spans="3:15" ht="12.75">
      <c r="C33">
        <v>2445</v>
      </c>
      <c r="D33" t="s">
        <v>57</v>
      </c>
      <c r="E33" s="2"/>
      <c r="K33" s="38" t="s">
        <v>3</v>
      </c>
      <c r="L33" s="38">
        <v>0</v>
      </c>
      <c r="M33" s="38" t="s">
        <v>49</v>
      </c>
      <c r="N33" s="38">
        <v>1833.65</v>
      </c>
      <c r="O33" s="38" t="s">
        <v>50</v>
      </c>
    </row>
    <row r="34" spans="2:15" ht="12.75">
      <c r="B34" t="s">
        <v>6</v>
      </c>
      <c r="C34">
        <v>2500</v>
      </c>
      <c r="D34" t="s">
        <v>58</v>
      </c>
      <c r="K34" s="38" t="s">
        <v>4</v>
      </c>
      <c r="L34" s="38">
        <v>0</v>
      </c>
      <c r="M34" s="38" t="s">
        <v>49</v>
      </c>
      <c r="N34" s="38">
        <v>2816.45</v>
      </c>
      <c r="O34" s="38" t="s">
        <v>50</v>
      </c>
    </row>
    <row r="35" spans="3:15" ht="12.75">
      <c r="C35">
        <v>7366.32</v>
      </c>
      <c r="D35" t="s">
        <v>14</v>
      </c>
      <c r="K35" s="38" t="s">
        <v>5</v>
      </c>
      <c r="L35" s="38">
        <v>0</v>
      </c>
      <c r="M35" s="38" t="s">
        <v>49</v>
      </c>
      <c r="N35" s="38">
        <v>3662.33</v>
      </c>
      <c r="O35" s="38" t="s">
        <v>50</v>
      </c>
    </row>
    <row r="36" spans="3:15" ht="12.75">
      <c r="C36">
        <v>28000</v>
      </c>
      <c r="D36" t="s">
        <v>59</v>
      </c>
      <c r="K36" s="38" t="s">
        <v>6</v>
      </c>
      <c r="L36" s="38">
        <v>0</v>
      </c>
      <c r="M36" s="38" t="s">
        <v>49</v>
      </c>
      <c r="N36" s="38">
        <v>2250.18</v>
      </c>
      <c r="O36" s="38" t="s">
        <v>50</v>
      </c>
    </row>
  </sheetData>
  <sheetProtection/>
  <mergeCells count="43">
    <mergeCell ref="Q4:Q6"/>
    <mergeCell ref="G5:G6"/>
    <mergeCell ref="H5:H6"/>
    <mergeCell ref="I5:I6"/>
    <mergeCell ref="A1:Q1"/>
    <mergeCell ref="A2:Q2"/>
    <mergeCell ref="A3:E3"/>
    <mergeCell ref="F3:P3"/>
    <mergeCell ref="B4:E4"/>
    <mergeCell ref="F4:M4"/>
    <mergeCell ref="N4:O5"/>
    <mergeCell ref="P4:P6"/>
    <mergeCell ref="B18:C18"/>
    <mergeCell ref="B17:C17"/>
    <mergeCell ref="N8:O8"/>
    <mergeCell ref="A9:E9"/>
    <mergeCell ref="A10:E10"/>
    <mergeCell ref="K5:K6"/>
    <mergeCell ref="F8:M8"/>
    <mergeCell ref="B13:C13"/>
    <mergeCell ref="B12:C12"/>
    <mergeCell ref="B14:C14"/>
    <mergeCell ref="F5:F6"/>
    <mergeCell ref="L5:M5"/>
    <mergeCell ref="P27:Q27"/>
    <mergeCell ref="B21:C21"/>
    <mergeCell ref="B22:C22"/>
    <mergeCell ref="B23:C23"/>
    <mergeCell ref="B24:C24"/>
    <mergeCell ref="F10:Q10"/>
    <mergeCell ref="B16:C16"/>
    <mergeCell ref="A11:D11"/>
    <mergeCell ref="B15:C15"/>
    <mergeCell ref="B25:C25"/>
    <mergeCell ref="B26:C26"/>
    <mergeCell ref="B20:C20"/>
    <mergeCell ref="C5:C6"/>
    <mergeCell ref="J5:J6"/>
    <mergeCell ref="D5:D6"/>
    <mergeCell ref="E5:E6"/>
    <mergeCell ref="B19:C19"/>
    <mergeCell ref="B5:B6"/>
    <mergeCell ref="A8:D8"/>
  </mergeCells>
  <printOptions/>
  <pageMargins left="0.17708333333333334" right="0.15625" top="0.75" bottom="0.75" header="0.3" footer="0.3"/>
  <pageSetup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2019-06-06T12:09:14Z</cp:lastPrinted>
  <dcterms:created xsi:type="dcterms:W3CDTF">2007-02-04T12:22:59Z</dcterms:created>
  <dcterms:modified xsi:type="dcterms:W3CDTF">2019-10-04T10:10:05Z</dcterms:modified>
  <cp:category/>
  <cp:version/>
  <cp:contentType/>
  <cp:contentStatus/>
</cp:coreProperties>
</file>