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605" windowHeight="5415" activeTab="0"/>
  </bookViews>
  <sheets>
    <sheet name="2019" sheetId="1" r:id="rId1"/>
  </sheets>
  <definedNames>
    <definedName name="_xlnm.Print_Area" localSheetId="0">'2019'!$A$2:$Q$28</definedName>
  </definedNames>
  <calcPr fullCalcOnLoad="1"/>
</workbook>
</file>

<file path=xl/comments1.xml><?xml version="1.0" encoding="utf-8"?>
<comments xmlns="http://schemas.openxmlformats.org/spreadsheetml/2006/main">
  <authors>
    <author>User</author>
    <author>den</author>
  </authors>
  <commentList>
    <comment ref="M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5000-2п. Замена блока вызова
1000-1 п. ремонт ремонт эл.магнитного замка</t>
        </r>
      </text>
    </comment>
    <comment ref="M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3000-замена батарейки на теплоузле 2шт</t>
        </r>
      </text>
    </comment>
    <comment ref="M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2300-краска
1500-ремонт входной двери 1 под.</t>
        </r>
      </text>
    </comment>
    <comment ref="M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3040-краска
</t>
        </r>
      </text>
    </comment>
    <comment ref="M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414-2 замка навесных
4722-дезинсекция</t>
        </r>
      </text>
    </comment>
    <comment ref="G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2265-премия</t>
        </r>
      </text>
    </comment>
    <comment ref="M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1300-ремонт блока питания
12800-стоимость р-т по диагностике внутридомового газового оборудования</t>
        </r>
      </text>
    </comment>
    <comment ref="B22" authorId="1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12800-стоимость р-т по диагностике внутридомового газового оборудования</t>
        </r>
      </text>
    </comment>
    <comment ref="M2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179-электролампочки
1750,48-тех.обслуживание ОДГО</t>
        </r>
      </text>
    </comment>
  </commentList>
</comments>
</file>

<file path=xl/sharedStrings.xml><?xml version="1.0" encoding="utf-8"?>
<sst xmlns="http://schemas.openxmlformats.org/spreadsheetml/2006/main" count="98" uniqueCount="65">
  <si>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</si>
  <si>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</si>
  <si>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</si>
  <si>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</si>
  <si>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</si>
  <si>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</si>
  <si>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</si>
  <si>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</si>
  <si>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</si>
  <si>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</si>
  <si>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Содержание</t>
  </si>
  <si>
    <t>ремонт</t>
  </si>
  <si>
    <t>итого</t>
  </si>
  <si>
    <t>ИТОГО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</si>
  <si>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</si>
  <si>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</si>
  <si>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</si>
  <si>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</si>
  <si>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</si>
  <si>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</si>
  <si>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</si>
  <si>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</si>
  <si>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</si>
  <si>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</si>
  <si>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</si>
  <si>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</si>
  <si>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</si>
  <si>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</si>
  <si>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</si>
  <si>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</si>
  <si>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</si>
  <si>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</si>
  <si>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</si>
  <si>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</si>
  <si>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</si>
  <si>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</si>
  <si>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</si>
  <si>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</si>
  <si>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</si>
  <si>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</si>
  <si>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</si>
  <si>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</si>
  <si>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</si>
  <si>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покос</t>
  </si>
  <si>
    <t>тех.обслуживание ОДГО</t>
  </si>
  <si>
    <t>начислено</t>
  </si>
  <si>
    <t xml:space="preserve"> управле-ние</t>
  </si>
  <si>
    <t>оплата коммунальных ресурсов на содержание ОДИ</t>
  </si>
  <si>
    <t>2 полугодие</t>
  </si>
  <si>
    <t>услуги сторонних организаций, разовые работы</t>
  </si>
  <si>
    <t>х/в</t>
  </si>
  <si>
    <t>эл-во</t>
  </si>
  <si>
    <t>Информация о доходах и расходах по дому __Вехова 67__на 2019год.</t>
  </si>
  <si>
    <t>2п. Замена блока вызова</t>
  </si>
  <si>
    <t>1 п. ремонт ремонт эл.магнитного замка</t>
  </si>
  <si>
    <t>-замена батарейки на теплоузле 2шт</t>
  </si>
  <si>
    <t>Работы по уборке придомовой территории</t>
  </si>
  <si>
    <t>краска</t>
  </si>
  <si>
    <t>ремонт входной двери 1 под.</t>
  </si>
  <si>
    <t>общехозяйственные расходы</t>
  </si>
  <si>
    <t>2 замка навесных</t>
  </si>
  <si>
    <t>дезинсекция</t>
  </si>
  <si>
    <t>диагностика внутридомового газового оборудования</t>
  </si>
  <si>
    <t>ремонт блока питания</t>
  </si>
  <si>
    <t>электролампочки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</si>
</sst>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000_р_."/>
    <numFmt numFmtId="175" formatCode="#,##0.0_р_."/>
    <numFmt numFmtId="176" formatCode="0.000"/>
    <numFmt numFmtId="177" formatCode="#,##0_р_."/>
    <numFmt numFmtId="178" formatCode="#,##0.0"/>
    <numFmt numFmtId="179" formatCode="#,##0.00&quot;р.&quot;"/>
    <numFmt numFmtId="180" formatCode="#,##0&quot;р.&quot;"/>
    <numFmt numFmtId="181" formatCode="[$-FC19]d\ mmmm\ yyyy\ &quot;г.&quot;"/>
    <numFmt numFmtId="182" formatCode="#,##0.00\ &quot;₽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9" fillId="32" borderId="11" xfId="0" applyNumberFormat="1" applyFont="1" applyFill="1" applyBorder="1" applyAlignment="1">
      <alignment/>
    </xf>
    <xf numFmtId="2" fontId="9" fillId="0" borderId="13" xfId="0" applyNumberFormat="1" applyFont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17" fontId="2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4" fontId="9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172" fontId="12" fillId="34" borderId="10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2" fontId="9" fillId="32" borderId="10" xfId="0" applyNumberFormat="1" applyFont="1" applyFill="1" applyBorder="1" applyAlignment="1">
      <alignment vertical="top" wrapText="1"/>
    </xf>
    <xf numFmtId="2" fontId="9" fillId="32" borderId="13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12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12" fillId="7" borderId="10" xfId="0" applyNumberFormat="1" applyFont="1" applyFill="1" applyBorder="1" applyAlignment="1">
      <alignment/>
    </xf>
    <xf numFmtId="4" fontId="12" fillId="32" borderId="10" xfId="0" applyNumberFormat="1" applyFont="1" applyFill="1" applyBorder="1" applyAlignment="1">
      <alignment/>
    </xf>
    <xf numFmtId="0" fontId="11" fillId="32" borderId="16" xfId="0" applyNumberFormat="1" applyFont="1" applyFill="1" applyBorder="1" applyAlignment="1">
      <alignment wrapText="1"/>
    </xf>
    <xf numFmtId="2" fontId="1" fillId="32" borderId="10" xfId="0" applyNumberFormat="1" applyFont="1" applyFill="1" applyBorder="1" applyAlignment="1">
      <alignment horizontal="right" vertical="top" wrapText="1"/>
    </xf>
    <xf numFmtId="172" fontId="1" fillId="13" borderId="0" xfId="0" applyNumberFormat="1" applyFont="1" applyFill="1" applyBorder="1" applyAlignment="1">
      <alignment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vertical="top"/>
    </xf>
    <xf numFmtId="2" fontId="9" fillId="0" borderId="10" xfId="0" applyNumberFormat="1" applyFont="1" applyBorder="1" applyAlignment="1">
      <alignment horizontal="center" vertical="top" wrapText="1"/>
    </xf>
    <xf numFmtId="0" fontId="13" fillId="32" borderId="10" xfId="0" applyNumberFormat="1" applyFont="1" applyFill="1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left" wrapText="1"/>
    </xf>
    <xf numFmtId="2" fontId="9" fillId="0" borderId="19" xfId="0" applyNumberFormat="1" applyFont="1" applyBorder="1" applyAlignment="1">
      <alignment horizontal="left" wrapText="1"/>
    </xf>
    <xf numFmtId="2" fontId="9" fillId="0" borderId="20" xfId="0" applyNumberFormat="1" applyFont="1" applyBorder="1" applyAlignment="1">
      <alignment horizontal="left" wrapText="1"/>
    </xf>
    <xf numFmtId="2" fontId="9" fillId="0" borderId="21" xfId="0" applyNumberFormat="1" applyFont="1" applyBorder="1" applyAlignment="1">
      <alignment horizontal="left" wrapText="1"/>
    </xf>
    <xf numFmtId="2" fontId="9" fillId="0" borderId="12" xfId="0" applyNumberFormat="1" applyFont="1" applyBorder="1" applyAlignment="1">
      <alignment horizontal="left" textRotation="90" wrapText="1"/>
    </xf>
    <xf numFmtId="2" fontId="9" fillId="0" borderId="22" xfId="0" applyNumberFormat="1" applyFont="1" applyBorder="1" applyAlignment="1">
      <alignment horizontal="left" textRotation="90" wrapText="1"/>
    </xf>
    <xf numFmtId="2" fontId="9" fillId="0" borderId="13" xfId="0" applyNumberFormat="1" applyFont="1" applyBorder="1" applyAlignment="1">
      <alignment horizontal="left" textRotation="90" wrapText="1"/>
    </xf>
    <xf numFmtId="2" fontId="10" fillId="0" borderId="12" xfId="0" applyNumberFormat="1" applyFont="1" applyBorder="1" applyAlignment="1">
      <alignment horizontal="center" wrapText="1"/>
    </xf>
    <xf numFmtId="2" fontId="10" fillId="0" borderId="22" xfId="0" applyNumberFormat="1" applyFont="1" applyBorder="1" applyAlignment="1">
      <alignment horizontal="center" wrapText="1"/>
    </xf>
    <xf numFmtId="2" fontId="10" fillId="0" borderId="13" xfId="0" applyNumberFormat="1" applyFont="1" applyBorder="1" applyAlignment="1">
      <alignment horizontal="center" wrapText="1"/>
    </xf>
    <xf numFmtId="172" fontId="1" fillId="36" borderId="16" xfId="0" applyNumberFormat="1" applyFont="1" applyFill="1" applyBorder="1" applyAlignment="1">
      <alignment horizontal="center"/>
    </xf>
    <xf numFmtId="172" fontId="1" fillId="36" borderId="15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7" fillId="32" borderId="17" xfId="0" applyFont="1" applyFill="1" applyBorder="1" applyAlignment="1">
      <alignment horizontal="center" wrapText="1"/>
    </xf>
    <xf numFmtId="0" fontId="7" fillId="32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wrapText="1"/>
    </xf>
    <xf numFmtId="0" fontId="0" fillId="36" borderId="15" xfId="0" applyFill="1" applyBorder="1" applyAlignment="1">
      <alignment/>
    </xf>
    <xf numFmtId="172" fontId="12" fillId="34" borderId="16" xfId="0" applyNumberFormat="1" applyFont="1" applyFill="1" applyBorder="1" applyAlignment="1">
      <alignment horizontal="center"/>
    </xf>
    <xf numFmtId="172" fontId="12" fillId="34" borderId="15" xfId="0" applyNumberFormat="1" applyFont="1" applyFill="1" applyBorder="1" applyAlignment="1">
      <alignment horizontal="center"/>
    </xf>
    <xf numFmtId="172" fontId="10" fillId="0" borderId="23" xfId="0" applyNumberFormat="1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S43"/>
  <sheetViews>
    <sheetView tabSelected="1" workbookViewId="0" topLeftCell="A1">
      <selection activeCell="C43" sqref="C43"/>
    </sheetView>
  </sheetViews>
  <sheetFormatPr defaultColWidth="9.00390625" defaultRowHeight="12.75"/>
  <cols>
    <col min="1" max="1" width="7.375" style="0" customWidth="1"/>
    <col min="2" max="2" width="7.25390625" style="0" customWidth="1"/>
    <col min="3" max="3" width="6.00390625" style="0" customWidth="1"/>
    <col min="7" max="7" width="10.75390625" style="0" bestFit="1" customWidth="1"/>
    <col min="12" max="12" width="9.00390625" style="0" customWidth="1"/>
  </cols>
  <sheetData>
    <row r="2" spans="1:17" ht="15.75">
      <c r="A2" s="61" t="s">
        <v>52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ht="12.7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ht="12.75">
      <c r="A4" s="62"/>
      <c r="B4" s="78"/>
      <c r="C4" s="78"/>
      <c r="D4" s="78"/>
      <c r="E4" s="79"/>
      <c r="F4" s="45" t="s">
        <v>16</v>
      </c>
      <c r="G4" s="43"/>
      <c r="H4" s="43"/>
      <c r="I4" s="43"/>
      <c r="J4" s="43"/>
      <c r="K4" s="43"/>
      <c r="L4" s="43"/>
      <c r="M4" s="43"/>
      <c r="N4" s="43"/>
      <c r="O4" s="43"/>
      <c r="P4" s="44"/>
      <c r="Q4" s="2"/>
    </row>
    <row r="5" spans="1:17" ht="12.75" customHeight="1">
      <c r="A5" s="5"/>
      <c r="B5" s="80" t="s">
        <v>17</v>
      </c>
      <c r="C5" s="81"/>
      <c r="D5" s="81"/>
      <c r="E5" s="82"/>
      <c r="F5" s="63" t="s">
        <v>10</v>
      </c>
      <c r="G5" s="64"/>
      <c r="H5" s="64"/>
      <c r="I5" s="64"/>
      <c r="J5" s="64"/>
      <c r="K5" s="64"/>
      <c r="L5" s="64"/>
      <c r="M5" s="64"/>
      <c r="N5" s="65" t="s">
        <v>18</v>
      </c>
      <c r="O5" s="66"/>
      <c r="P5" s="69" t="s">
        <v>19</v>
      </c>
      <c r="Q5" s="72" t="s">
        <v>13</v>
      </c>
    </row>
    <row r="6" spans="1:17" ht="12.75" customHeight="1">
      <c r="A6" s="6"/>
      <c r="B6" s="57" t="s">
        <v>20</v>
      </c>
      <c r="C6" s="57" t="s">
        <v>11</v>
      </c>
      <c r="D6" s="57" t="s">
        <v>46</v>
      </c>
      <c r="E6" s="59" t="s">
        <v>12</v>
      </c>
      <c r="F6" s="55" t="s">
        <v>21</v>
      </c>
      <c r="G6" s="55" t="s">
        <v>56</v>
      </c>
      <c r="H6" s="55" t="s">
        <v>22</v>
      </c>
      <c r="I6" s="55" t="s">
        <v>23</v>
      </c>
      <c r="J6" s="55" t="s">
        <v>24</v>
      </c>
      <c r="K6" s="55" t="s">
        <v>59</v>
      </c>
      <c r="L6" s="47" t="s">
        <v>25</v>
      </c>
      <c r="M6" s="49"/>
      <c r="N6" s="67"/>
      <c r="O6" s="68"/>
      <c r="P6" s="70"/>
      <c r="Q6" s="73"/>
    </row>
    <row r="7" spans="1:17" ht="84">
      <c r="A7" s="8"/>
      <c r="B7" s="58"/>
      <c r="C7" s="58"/>
      <c r="D7" s="58"/>
      <c r="E7" s="60"/>
      <c r="F7" s="56"/>
      <c r="G7" s="56"/>
      <c r="H7" s="56"/>
      <c r="I7" s="56"/>
      <c r="J7" s="56"/>
      <c r="K7" s="56"/>
      <c r="L7" s="24" t="s">
        <v>47</v>
      </c>
      <c r="M7" s="24" t="s">
        <v>49</v>
      </c>
      <c r="N7" s="7" t="s">
        <v>26</v>
      </c>
      <c r="O7" s="7" t="s">
        <v>27</v>
      </c>
      <c r="P7" s="71"/>
      <c r="Q7" s="74"/>
    </row>
    <row r="8" spans="1:17" ht="14.25">
      <c r="A8" s="34">
        <v>2019</v>
      </c>
      <c r="B8" s="40">
        <v>10.6</v>
      </c>
      <c r="C8" s="40">
        <v>0.8</v>
      </c>
      <c r="D8" s="40">
        <v>1.6</v>
      </c>
      <c r="E8" s="40">
        <f>SUM(B8:D8)</f>
        <v>13</v>
      </c>
      <c r="F8" s="35">
        <v>1</v>
      </c>
      <c r="G8" s="35">
        <v>3.23</v>
      </c>
      <c r="H8" s="35">
        <v>1.8</v>
      </c>
      <c r="I8" s="35">
        <v>0</v>
      </c>
      <c r="J8" s="35">
        <v>2.1</v>
      </c>
      <c r="K8" s="35">
        <v>2.2</v>
      </c>
      <c r="L8" s="35">
        <v>0</v>
      </c>
      <c r="M8" s="35">
        <v>0.27</v>
      </c>
      <c r="N8" s="25">
        <v>0.4</v>
      </c>
      <c r="O8" s="25">
        <v>0.4</v>
      </c>
      <c r="P8" s="26">
        <v>1.6</v>
      </c>
      <c r="Q8" s="9">
        <f>SUM(F8:P8)</f>
        <v>13.000000000000002</v>
      </c>
    </row>
    <row r="9" spans="1:17" ht="16.5">
      <c r="A9" s="42" t="s">
        <v>48</v>
      </c>
      <c r="B9" s="40">
        <v>10.6</v>
      </c>
      <c r="C9" s="40">
        <v>5.8</v>
      </c>
      <c r="D9" s="40">
        <v>1.6</v>
      </c>
      <c r="E9" s="40">
        <f>SUM(B9:D9)</f>
        <v>18</v>
      </c>
      <c r="F9" s="35">
        <v>1.2</v>
      </c>
      <c r="G9" s="35">
        <v>2.57</v>
      </c>
      <c r="H9" s="35">
        <v>1.8</v>
      </c>
      <c r="I9" s="35">
        <v>0</v>
      </c>
      <c r="J9" s="35">
        <v>2.56</v>
      </c>
      <c r="K9" s="35">
        <v>2.2</v>
      </c>
      <c r="L9" s="35">
        <v>0</v>
      </c>
      <c r="M9" s="35">
        <v>0.27</v>
      </c>
      <c r="N9" s="25">
        <v>1.9</v>
      </c>
      <c r="O9" s="25">
        <v>3.9</v>
      </c>
      <c r="P9" s="26">
        <v>1.6</v>
      </c>
      <c r="Q9" s="41">
        <f>SUM(F9:P9)</f>
        <v>18</v>
      </c>
    </row>
    <row r="10" spans="1:19" ht="24">
      <c r="A10" s="83" t="s">
        <v>28</v>
      </c>
      <c r="B10" s="84"/>
      <c r="C10" s="84"/>
      <c r="D10" s="85"/>
      <c r="E10" s="10">
        <v>1506</v>
      </c>
      <c r="F10" s="47" t="s">
        <v>29</v>
      </c>
      <c r="G10" s="48"/>
      <c r="H10" s="48"/>
      <c r="I10" s="48"/>
      <c r="J10" s="48"/>
      <c r="K10" s="48"/>
      <c r="L10" s="48"/>
      <c r="M10" s="49"/>
      <c r="N10" s="50" t="s">
        <v>30</v>
      </c>
      <c r="O10" s="51"/>
      <c r="P10" s="9" t="s">
        <v>31</v>
      </c>
      <c r="Q10" s="9"/>
      <c r="S10" s="1"/>
    </row>
    <row r="11" spans="1:17" ht="12.75">
      <c r="A11" s="52" t="s">
        <v>32</v>
      </c>
      <c r="B11" s="53"/>
      <c r="C11" s="53"/>
      <c r="D11" s="53"/>
      <c r="E11" s="54"/>
      <c r="F11" s="11">
        <f>E10*F9</f>
        <v>1807.2</v>
      </c>
      <c r="G11" s="11">
        <f>G9*E10</f>
        <v>3870.4199999999996</v>
      </c>
      <c r="H11" s="11">
        <f>H8*E10</f>
        <v>2710.8</v>
      </c>
      <c r="I11" s="11">
        <v>0</v>
      </c>
      <c r="J11" s="11">
        <f>J9*E10</f>
        <v>3855.36</v>
      </c>
      <c r="K11" s="11">
        <f>E10*K9</f>
        <v>3313.2000000000003</v>
      </c>
      <c r="L11" s="11">
        <f>L8*E10</f>
        <v>0</v>
      </c>
      <c r="M11" s="11">
        <f>E10*M8</f>
        <v>406.62</v>
      </c>
      <c r="N11" s="11">
        <f>N9*E10</f>
        <v>2861.4</v>
      </c>
      <c r="O11" s="11">
        <f>O9*E10</f>
        <v>5873.4</v>
      </c>
      <c r="P11" s="11">
        <f>E10*P8</f>
        <v>2409.6</v>
      </c>
      <c r="Q11" s="11">
        <f>SUM(F11:P11)</f>
        <v>27108</v>
      </c>
    </row>
    <row r="12" spans="1:17" ht="12.75">
      <c r="A12" s="86" t="s">
        <v>33</v>
      </c>
      <c r="B12" s="86"/>
      <c r="C12" s="86"/>
      <c r="D12" s="86"/>
      <c r="E12" s="87"/>
      <c r="F12" s="46" t="s">
        <v>34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9"/>
    </row>
    <row r="13" spans="1:17" ht="12.75">
      <c r="A13" s="95" t="s">
        <v>35</v>
      </c>
      <c r="B13" s="95"/>
      <c r="C13" s="95"/>
      <c r="D13" s="96"/>
      <c r="E13" s="33">
        <v>-58764.54999999999</v>
      </c>
      <c r="F13" s="37"/>
      <c r="G13" s="38"/>
      <c r="H13" s="12"/>
      <c r="I13" s="38"/>
      <c r="J13" s="38"/>
      <c r="K13" s="38"/>
      <c r="L13" s="38"/>
      <c r="M13" s="38"/>
      <c r="N13" s="38"/>
      <c r="O13" s="38"/>
      <c r="P13" s="38"/>
      <c r="Q13" s="39"/>
    </row>
    <row r="14" spans="1:17" ht="12.75">
      <c r="A14" s="27"/>
      <c r="B14" s="90" t="s">
        <v>45</v>
      </c>
      <c r="C14" s="90"/>
      <c r="D14" s="28" t="s">
        <v>33</v>
      </c>
      <c r="E14" s="29" t="s">
        <v>15</v>
      </c>
      <c r="F14" s="37"/>
      <c r="G14" s="38"/>
      <c r="H14" s="12"/>
      <c r="I14" s="38"/>
      <c r="J14" s="38"/>
      <c r="K14" s="38"/>
      <c r="L14" s="38"/>
      <c r="M14" s="38"/>
      <c r="N14" s="38"/>
      <c r="O14" s="38"/>
      <c r="P14" s="38"/>
      <c r="Q14" s="39"/>
    </row>
    <row r="15" spans="1:19" ht="12.75">
      <c r="A15" s="13" t="s">
        <v>36</v>
      </c>
      <c r="B15" s="75">
        <v>20263.31</v>
      </c>
      <c r="C15" s="91"/>
      <c r="D15" s="30">
        <v>17761.53</v>
      </c>
      <c r="E15" s="31"/>
      <c r="F15" s="14">
        <v>1807.2</v>
      </c>
      <c r="G15" s="14">
        <v>3868.83</v>
      </c>
      <c r="H15" s="15">
        <v>2710.8</v>
      </c>
      <c r="I15" s="14">
        <v>0</v>
      </c>
      <c r="J15" s="14">
        <v>3855.36</v>
      </c>
      <c r="K15" s="14">
        <v>4307.16</v>
      </c>
      <c r="L15" s="14">
        <f>3405.05+1120.49</f>
        <v>4525.54</v>
      </c>
      <c r="M15" s="14">
        <v>6000</v>
      </c>
      <c r="N15" s="32">
        <v>0</v>
      </c>
      <c r="O15" s="32">
        <v>3887</v>
      </c>
      <c r="P15" s="14">
        <v>2409.6</v>
      </c>
      <c r="Q15" s="16">
        <f aca="true" t="shared" si="0" ref="Q15:Q24">SUM(F15:P15)</f>
        <v>33371.49</v>
      </c>
      <c r="S15" s="1"/>
    </row>
    <row r="16" spans="1:17" ht="12.75">
      <c r="A16" s="13" t="s">
        <v>37</v>
      </c>
      <c r="B16" s="75">
        <v>23276.73</v>
      </c>
      <c r="C16" s="76"/>
      <c r="D16" s="30">
        <v>16194.26</v>
      </c>
      <c r="E16" s="31"/>
      <c r="F16" s="14">
        <v>1807.2</v>
      </c>
      <c r="G16" s="14">
        <v>3868.83</v>
      </c>
      <c r="H16" s="15">
        <v>2710.8</v>
      </c>
      <c r="I16" s="14">
        <v>0</v>
      </c>
      <c r="J16" s="14">
        <v>3855.36</v>
      </c>
      <c r="K16" s="14">
        <v>4307.16</v>
      </c>
      <c r="L16" s="14">
        <f>1446.9+996.6</f>
        <v>2443.5</v>
      </c>
      <c r="M16" s="14">
        <v>3000</v>
      </c>
      <c r="N16" s="32">
        <v>0</v>
      </c>
      <c r="O16" s="32">
        <v>0</v>
      </c>
      <c r="P16" s="14">
        <v>2409.6</v>
      </c>
      <c r="Q16" s="16">
        <f t="shared" si="0"/>
        <v>24402.449999999997</v>
      </c>
    </row>
    <row r="17" spans="1:17" ht="12.75">
      <c r="A17" s="13" t="s">
        <v>2</v>
      </c>
      <c r="B17" s="75">
        <v>21282.3</v>
      </c>
      <c r="C17" s="76"/>
      <c r="D17" s="30">
        <v>19553.23</v>
      </c>
      <c r="E17" s="31"/>
      <c r="F17" s="14">
        <v>1807.2</v>
      </c>
      <c r="G17" s="14">
        <v>3868.83</v>
      </c>
      <c r="H17" s="15">
        <v>2710.8</v>
      </c>
      <c r="I17" s="14">
        <v>0</v>
      </c>
      <c r="J17" s="14">
        <v>3855.36</v>
      </c>
      <c r="K17" s="14">
        <v>4307.16</v>
      </c>
      <c r="L17" s="14">
        <v>1569.75</v>
      </c>
      <c r="M17" s="14">
        <v>0</v>
      </c>
      <c r="N17" s="32">
        <v>0</v>
      </c>
      <c r="O17" s="32">
        <v>0</v>
      </c>
      <c r="P17" s="14">
        <v>2409.6</v>
      </c>
      <c r="Q17" s="16">
        <f t="shared" si="0"/>
        <v>20528.699999999997</v>
      </c>
    </row>
    <row r="18" spans="1:17" ht="12.75">
      <c r="A18" s="13" t="s">
        <v>38</v>
      </c>
      <c r="B18" s="75">
        <v>20490.35</v>
      </c>
      <c r="C18" s="76"/>
      <c r="D18" s="30">
        <v>25472.8</v>
      </c>
      <c r="E18" s="31"/>
      <c r="F18" s="14">
        <v>1807.2</v>
      </c>
      <c r="G18" s="14">
        <v>3868.83</v>
      </c>
      <c r="H18" s="15">
        <v>2710.8</v>
      </c>
      <c r="I18" s="14">
        <v>0</v>
      </c>
      <c r="J18" s="14">
        <v>3855.36</v>
      </c>
      <c r="K18" s="14">
        <v>4307.16</v>
      </c>
      <c r="L18" s="14">
        <v>1765.4</v>
      </c>
      <c r="M18" s="14">
        <v>3800</v>
      </c>
      <c r="N18" s="32">
        <v>0</v>
      </c>
      <c r="O18" s="32">
        <v>0</v>
      </c>
      <c r="P18" s="14">
        <v>2409.6</v>
      </c>
      <c r="Q18" s="16">
        <f t="shared" si="0"/>
        <v>24524.35</v>
      </c>
    </row>
    <row r="19" spans="1:17" ht="12.75">
      <c r="A19" s="13" t="s">
        <v>4</v>
      </c>
      <c r="B19" s="75">
        <v>27964.61</v>
      </c>
      <c r="C19" s="76"/>
      <c r="D19" s="30">
        <v>16037.099999999999</v>
      </c>
      <c r="E19" s="31"/>
      <c r="F19" s="14">
        <v>1807.2</v>
      </c>
      <c r="G19" s="14">
        <v>3868.83</v>
      </c>
      <c r="H19" s="15">
        <v>2710.8</v>
      </c>
      <c r="I19" s="14">
        <v>0</v>
      </c>
      <c r="J19" s="14">
        <v>3855.36</v>
      </c>
      <c r="K19" s="14">
        <v>4307.16</v>
      </c>
      <c r="L19" s="14">
        <f>2408.45+937.3</f>
        <v>3345.75</v>
      </c>
      <c r="M19" s="14">
        <v>3040</v>
      </c>
      <c r="N19" s="32">
        <v>0</v>
      </c>
      <c r="O19" s="32">
        <v>0</v>
      </c>
      <c r="P19" s="14">
        <v>2409.6</v>
      </c>
      <c r="Q19" s="16">
        <f t="shared" si="0"/>
        <v>25344.699999999997</v>
      </c>
    </row>
    <row r="20" spans="1:17" ht="12.75">
      <c r="A20" s="13" t="s">
        <v>5</v>
      </c>
      <c r="B20" s="75">
        <v>29434.24</v>
      </c>
      <c r="C20" s="76"/>
      <c r="D20" s="30">
        <v>30006.32</v>
      </c>
      <c r="E20" s="31"/>
      <c r="F20" s="14">
        <v>1807.2</v>
      </c>
      <c r="G20" s="14">
        <v>3868.83</v>
      </c>
      <c r="H20" s="15">
        <v>2710.8</v>
      </c>
      <c r="I20" s="14">
        <v>0</v>
      </c>
      <c r="J20" s="14">
        <v>3855.36</v>
      </c>
      <c r="K20" s="14">
        <v>4307.16</v>
      </c>
      <c r="L20" s="14">
        <f>498.3+1970.15</f>
        <v>2468.4500000000003</v>
      </c>
      <c r="M20" s="14">
        <f>5136+6143.32</f>
        <v>11279.32</v>
      </c>
      <c r="N20" s="32">
        <v>5519</v>
      </c>
      <c r="O20" s="32">
        <v>0</v>
      </c>
      <c r="P20" s="14">
        <v>2409.6</v>
      </c>
      <c r="Q20" s="16">
        <f t="shared" si="0"/>
        <v>38225.719999999994</v>
      </c>
    </row>
    <row r="21" spans="1:17" ht="12.75">
      <c r="A21" s="13" t="s">
        <v>6</v>
      </c>
      <c r="B21" s="75">
        <v>28589.94</v>
      </c>
      <c r="C21" s="76"/>
      <c r="D21" s="30">
        <v>26109.56</v>
      </c>
      <c r="E21" s="31"/>
      <c r="F21" s="14">
        <v>1807.2</v>
      </c>
      <c r="G21" s="14">
        <v>3868.83</v>
      </c>
      <c r="H21" s="15">
        <v>2710.8</v>
      </c>
      <c r="I21" s="14">
        <v>0</v>
      </c>
      <c r="J21" s="14">
        <v>3855.36</v>
      </c>
      <c r="K21" s="14">
        <v>4307.16</v>
      </c>
      <c r="L21" s="14">
        <f>3418</f>
        <v>3418</v>
      </c>
      <c r="M21" s="14">
        <v>0</v>
      </c>
      <c r="N21" s="32">
        <v>6929</v>
      </c>
      <c r="O21" s="32">
        <v>0</v>
      </c>
      <c r="P21" s="14">
        <v>2409.6</v>
      </c>
      <c r="Q21" s="16">
        <f t="shared" si="0"/>
        <v>29305.949999999997</v>
      </c>
    </row>
    <row r="22" spans="1:17" ht="12.75">
      <c r="A22" s="13" t="s">
        <v>7</v>
      </c>
      <c r="B22" s="75">
        <f>30525.97+12800</f>
        <v>43325.97</v>
      </c>
      <c r="C22" s="76"/>
      <c r="D22" s="30">
        <f>24221.55+7200+400</f>
        <v>31821.55</v>
      </c>
      <c r="E22" s="31"/>
      <c r="F22" s="14">
        <v>1807.2</v>
      </c>
      <c r="G22" s="14">
        <f>3868.83+2265</f>
        <v>6133.83</v>
      </c>
      <c r="H22" s="15">
        <v>2710.8</v>
      </c>
      <c r="I22" s="14">
        <v>0</v>
      </c>
      <c r="J22" s="14">
        <v>3855.36</v>
      </c>
      <c r="K22" s="14">
        <v>4307.16</v>
      </c>
      <c r="L22" s="14">
        <f>3076.2+472.26</f>
        <v>3548.46</v>
      </c>
      <c r="M22" s="14">
        <f>1300+12800</f>
        <v>14100</v>
      </c>
      <c r="N22" s="32">
        <v>0</v>
      </c>
      <c r="O22" s="32">
        <v>0</v>
      </c>
      <c r="P22" s="14">
        <v>2409.6</v>
      </c>
      <c r="Q22" s="16">
        <f t="shared" si="0"/>
        <v>38872.409999999996</v>
      </c>
    </row>
    <row r="23" spans="1:17" ht="12.75">
      <c r="A23" s="13" t="s">
        <v>39</v>
      </c>
      <c r="B23" s="75">
        <v>30656.57</v>
      </c>
      <c r="C23" s="76"/>
      <c r="D23" s="30">
        <v>26623.93</v>
      </c>
      <c r="E23" s="31"/>
      <c r="F23" s="14">
        <v>1807.2</v>
      </c>
      <c r="G23" s="14">
        <v>3868.83</v>
      </c>
      <c r="H23" s="15">
        <v>2710.8</v>
      </c>
      <c r="I23" s="14">
        <v>0</v>
      </c>
      <c r="J23" s="14">
        <v>3855.36</v>
      </c>
      <c r="K23" s="14">
        <v>4307.16</v>
      </c>
      <c r="L23" s="14">
        <f>1025.4+1444.56</f>
        <v>2469.96</v>
      </c>
      <c r="M23" s="14">
        <f>179+1750.48</f>
        <v>1929.48</v>
      </c>
      <c r="N23" s="32">
        <v>0</v>
      </c>
      <c r="O23" s="32">
        <v>0</v>
      </c>
      <c r="P23" s="14">
        <v>2409.6</v>
      </c>
      <c r="Q23" s="16">
        <f t="shared" si="0"/>
        <v>23358.389999999996</v>
      </c>
    </row>
    <row r="24" spans="1:17" ht="12.75">
      <c r="A24" s="13" t="s">
        <v>40</v>
      </c>
      <c r="B24" s="75">
        <v>29577.97</v>
      </c>
      <c r="C24" s="76"/>
      <c r="D24" s="30">
        <v>24027.23</v>
      </c>
      <c r="E24" s="31"/>
      <c r="F24" s="14">
        <v>1807.2</v>
      </c>
      <c r="G24" s="14">
        <v>3868.83</v>
      </c>
      <c r="H24" s="15">
        <v>2710.8</v>
      </c>
      <c r="I24" s="14">
        <v>0</v>
      </c>
      <c r="J24" s="14">
        <v>3855.36</v>
      </c>
      <c r="K24" s="14">
        <v>4307.16</v>
      </c>
      <c r="L24" s="14">
        <f>5554.25+1213.06</f>
        <v>6767.3099999999995</v>
      </c>
      <c r="M24" s="14">
        <v>0</v>
      </c>
      <c r="N24" s="32">
        <v>0</v>
      </c>
      <c r="O24" s="32">
        <v>0</v>
      </c>
      <c r="P24" s="14">
        <v>2409.6</v>
      </c>
      <c r="Q24" s="16">
        <f t="shared" si="0"/>
        <v>25726.259999999995</v>
      </c>
    </row>
    <row r="25" spans="1:17" ht="12.75">
      <c r="A25" s="13" t="s">
        <v>41</v>
      </c>
      <c r="B25" s="75"/>
      <c r="C25" s="76"/>
      <c r="D25" s="30"/>
      <c r="E25" s="31"/>
      <c r="F25" s="14"/>
      <c r="G25" s="14"/>
      <c r="H25" s="15"/>
      <c r="I25" s="14"/>
      <c r="J25" s="14"/>
      <c r="K25" s="14"/>
      <c r="L25" s="14"/>
      <c r="M25" s="14"/>
      <c r="N25" s="32"/>
      <c r="O25" s="32"/>
      <c r="P25" s="14"/>
      <c r="Q25" s="16"/>
    </row>
    <row r="26" spans="1:17" ht="12.75">
      <c r="A26" s="13" t="s">
        <v>42</v>
      </c>
      <c r="B26" s="75"/>
      <c r="C26" s="76"/>
      <c r="D26" s="30"/>
      <c r="E26" s="31"/>
      <c r="F26" s="14"/>
      <c r="G26" s="14"/>
      <c r="H26" s="15"/>
      <c r="I26" s="14"/>
      <c r="J26" s="14"/>
      <c r="K26" s="14"/>
      <c r="L26" s="14"/>
      <c r="M26" s="14"/>
      <c r="N26" s="32"/>
      <c r="O26" s="32"/>
      <c r="P26" s="14"/>
      <c r="Q26" s="16"/>
    </row>
    <row r="27" spans="1:17" ht="12.75">
      <c r="A27" s="17" t="s">
        <v>12</v>
      </c>
      <c r="B27" s="92">
        <f>SUM(B15:B26)</f>
        <v>274861.99</v>
      </c>
      <c r="C27" s="93"/>
      <c r="D27" s="23">
        <f>SUM(D15:D26)</f>
        <v>233607.51</v>
      </c>
      <c r="E27" s="18"/>
      <c r="F27" s="18">
        <f aca="true" t="shared" si="1" ref="F27:Q27">SUM(F15:F26)</f>
        <v>18072.000000000004</v>
      </c>
      <c r="G27" s="18">
        <f t="shared" si="1"/>
        <v>40953.30000000001</v>
      </c>
      <c r="H27" s="18">
        <f t="shared" si="1"/>
        <v>27107.999999999996</v>
      </c>
      <c r="I27" s="18">
        <f t="shared" si="1"/>
        <v>0</v>
      </c>
      <c r="J27" s="18">
        <f t="shared" si="1"/>
        <v>38553.6</v>
      </c>
      <c r="K27" s="18">
        <f t="shared" si="1"/>
        <v>43071.600000000006</v>
      </c>
      <c r="L27" s="18">
        <f t="shared" si="1"/>
        <v>32322.119999999995</v>
      </c>
      <c r="M27" s="18">
        <f t="shared" si="1"/>
        <v>43148.8</v>
      </c>
      <c r="N27" s="23">
        <f t="shared" si="1"/>
        <v>12448</v>
      </c>
      <c r="O27" s="23">
        <f t="shared" si="1"/>
        <v>3887</v>
      </c>
      <c r="P27" s="18">
        <f t="shared" si="1"/>
        <v>24095.999999999996</v>
      </c>
      <c r="Q27" s="19">
        <f t="shared" si="1"/>
        <v>283660.42</v>
      </c>
    </row>
    <row r="28" spans="1:17" ht="12.7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 t="s">
        <v>14</v>
      </c>
      <c r="P28" s="94">
        <f>SUM(E13+D27-Q27)</f>
        <v>-108817.45999999996</v>
      </c>
      <c r="Q28" s="94"/>
    </row>
    <row r="30" spans="2:14" ht="12.75">
      <c r="B30" t="s">
        <v>0</v>
      </c>
      <c r="C30">
        <v>5000</v>
      </c>
      <c r="D30" t="s">
        <v>53</v>
      </c>
      <c r="J30" s="36" t="s">
        <v>0</v>
      </c>
      <c r="K30" s="36">
        <v>3405.05</v>
      </c>
      <c r="L30" s="36" t="s">
        <v>50</v>
      </c>
      <c r="M30" s="36">
        <v>1120.49</v>
      </c>
      <c r="N30" s="36" t="s">
        <v>51</v>
      </c>
    </row>
    <row r="31" spans="3:14" ht="12.75">
      <c r="C31">
        <v>1000</v>
      </c>
      <c r="D31" t="s">
        <v>54</v>
      </c>
      <c r="J31" s="36" t="s">
        <v>1</v>
      </c>
      <c r="K31" s="36">
        <v>996.6</v>
      </c>
      <c r="L31" s="36" t="s">
        <v>50</v>
      </c>
      <c r="M31" s="36">
        <v>1446.9</v>
      </c>
      <c r="N31" s="36" t="s">
        <v>51</v>
      </c>
    </row>
    <row r="32" spans="2:14" ht="12.75">
      <c r="B32" t="s">
        <v>1</v>
      </c>
      <c r="C32">
        <v>3000</v>
      </c>
      <c r="D32" t="s">
        <v>55</v>
      </c>
      <c r="J32" s="36" t="s">
        <v>2</v>
      </c>
      <c r="K32" s="36">
        <v>0</v>
      </c>
      <c r="L32" s="36" t="s">
        <v>50</v>
      </c>
      <c r="M32" s="36">
        <v>1569.75</v>
      </c>
      <c r="N32" s="36" t="s">
        <v>51</v>
      </c>
    </row>
    <row r="33" spans="2:14" ht="12.75">
      <c r="B33" t="s">
        <v>3</v>
      </c>
      <c r="C33">
        <v>2300</v>
      </c>
      <c r="D33" t="s">
        <v>57</v>
      </c>
      <c r="J33" s="36" t="s">
        <v>3</v>
      </c>
      <c r="K33" s="36">
        <v>0</v>
      </c>
      <c r="L33" s="36" t="s">
        <v>50</v>
      </c>
      <c r="M33" s="36">
        <v>1765.4</v>
      </c>
      <c r="N33" s="36" t="s">
        <v>51</v>
      </c>
    </row>
    <row r="34" spans="3:14" ht="12.75">
      <c r="C34">
        <v>1500</v>
      </c>
      <c r="D34" t="s">
        <v>58</v>
      </c>
      <c r="G34" s="3"/>
      <c r="J34" s="36" t="s">
        <v>4</v>
      </c>
      <c r="K34" s="36">
        <v>2408.45</v>
      </c>
      <c r="L34" s="36" t="s">
        <v>50</v>
      </c>
      <c r="M34" s="36">
        <v>937.3</v>
      </c>
      <c r="N34" s="36" t="s">
        <v>51</v>
      </c>
    </row>
    <row r="35" spans="2:14" ht="12.75">
      <c r="B35" t="s">
        <v>4</v>
      </c>
      <c r="C35">
        <v>3040</v>
      </c>
      <c r="D35" t="s">
        <v>57</v>
      </c>
      <c r="J35" s="36" t="s">
        <v>5</v>
      </c>
      <c r="K35" s="36">
        <v>498.3</v>
      </c>
      <c r="L35" s="36" t="s">
        <v>50</v>
      </c>
      <c r="M35" s="36">
        <v>1970.15</v>
      </c>
      <c r="N35" s="36" t="s">
        <v>51</v>
      </c>
    </row>
    <row r="36" spans="2:14" ht="12.75">
      <c r="B36" t="s">
        <v>5</v>
      </c>
      <c r="C36">
        <v>414</v>
      </c>
      <c r="D36" t="s">
        <v>60</v>
      </c>
      <c r="J36" s="36" t="s">
        <v>6</v>
      </c>
      <c r="K36" s="36">
        <v>3418</v>
      </c>
      <c r="L36" s="36" t="s">
        <v>50</v>
      </c>
      <c r="M36" s="36">
        <v>0</v>
      </c>
      <c r="N36" s="36" t="s">
        <v>51</v>
      </c>
    </row>
    <row r="37" spans="3:14" ht="12.75">
      <c r="C37">
        <v>4722</v>
      </c>
      <c r="D37" t="s">
        <v>61</v>
      </c>
      <c r="J37" s="36" t="s">
        <v>7</v>
      </c>
      <c r="K37" s="36">
        <v>3076.2</v>
      </c>
      <c r="L37" s="36" t="s">
        <v>50</v>
      </c>
      <c r="M37" s="36">
        <v>472.26</v>
      </c>
      <c r="N37" s="36" t="s">
        <v>51</v>
      </c>
    </row>
    <row r="38" spans="3:14" ht="12.75">
      <c r="C38">
        <v>6143.32</v>
      </c>
      <c r="D38" t="s">
        <v>43</v>
      </c>
      <c r="J38" s="36" t="s">
        <v>8</v>
      </c>
      <c r="K38" s="36">
        <v>1025.4</v>
      </c>
      <c r="L38" s="36" t="s">
        <v>50</v>
      </c>
      <c r="M38" s="36">
        <v>1444.56</v>
      </c>
      <c r="N38" s="36" t="s">
        <v>51</v>
      </c>
    </row>
    <row r="39" spans="2:14" ht="12.75">
      <c r="B39" t="s">
        <v>7</v>
      </c>
      <c r="C39">
        <v>12800</v>
      </c>
      <c r="D39" t="s">
        <v>62</v>
      </c>
      <c r="J39" s="36" t="s">
        <v>9</v>
      </c>
      <c r="K39" s="36">
        <v>5554.25</v>
      </c>
      <c r="L39" s="36" t="s">
        <v>50</v>
      </c>
      <c r="M39" s="36">
        <v>1213.06</v>
      </c>
      <c r="N39" s="36" t="s">
        <v>51</v>
      </c>
    </row>
    <row r="40" spans="3:4" ht="12.75">
      <c r="C40">
        <v>1300</v>
      </c>
      <c r="D40" t="s">
        <v>63</v>
      </c>
    </row>
    <row r="41" spans="2:4" ht="12.75">
      <c r="B41" t="s">
        <v>8</v>
      </c>
      <c r="C41">
        <v>1750.48</v>
      </c>
      <c r="D41" s="21" t="s">
        <v>44</v>
      </c>
    </row>
    <row r="42" spans="3:4" ht="12.75">
      <c r="C42">
        <v>179</v>
      </c>
      <c r="D42" t="s">
        <v>64</v>
      </c>
    </row>
    <row r="43" ht="12.75">
      <c r="M43" s="4"/>
    </row>
  </sheetData>
  <sheetProtection/>
  <mergeCells count="42">
    <mergeCell ref="B20:C20"/>
    <mergeCell ref="B27:C27"/>
    <mergeCell ref="P28:Q28"/>
    <mergeCell ref="B21:C21"/>
    <mergeCell ref="B22:C22"/>
    <mergeCell ref="B23:C23"/>
    <mergeCell ref="B24:C24"/>
    <mergeCell ref="B25:C25"/>
    <mergeCell ref="B26:C26"/>
    <mergeCell ref="C6:C7"/>
    <mergeCell ref="D6:D7"/>
    <mergeCell ref="B19:C19"/>
    <mergeCell ref="B15:C15"/>
    <mergeCell ref="B16:C16"/>
    <mergeCell ref="B17:C17"/>
    <mergeCell ref="B18:C18"/>
    <mergeCell ref="N10:O10"/>
    <mergeCell ref="A11:E11"/>
    <mergeCell ref="A12:E12"/>
    <mergeCell ref="F12:Q12"/>
    <mergeCell ref="A13:D13"/>
    <mergeCell ref="B14:C14"/>
    <mergeCell ref="E6:E7"/>
    <mergeCell ref="F6:F7"/>
    <mergeCell ref="H6:H7"/>
    <mergeCell ref="I6:I7"/>
    <mergeCell ref="G6:G7"/>
    <mergeCell ref="A10:D10"/>
    <mergeCell ref="F10:M10"/>
    <mergeCell ref="J6:J7"/>
    <mergeCell ref="K6:K7"/>
    <mergeCell ref="B6:B7"/>
    <mergeCell ref="A2:Q2"/>
    <mergeCell ref="A3:Q3"/>
    <mergeCell ref="A4:E4"/>
    <mergeCell ref="F4:P4"/>
    <mergeCell ref="B5:E5"/>
    <mergeCell ref="F5:M5"/>
    <mergeCell ref="N5:O6"/>
    <mergeCell ref="L6:M6"/>
    <mergeCell ref="P5:P7"/>
    <mergeCell ref="Q5:Q7"/>
  </mergeCells>
  <printOptions/>
  <pageMargins left="0.10416666666666667" right="0.13541666666666666" top="0.75" bottom="0.03125" header="0.3" footer="0.3"/>
  <pageSetup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2019-12-05T10:15:40Z</cp:lastPrinted>
  <dcterms:created xsi:type="dcterms:W3CDTF">2007-02-04T12:22:59Z</dcterms:created>
  <dcterms:modified xsi:type="dcterms:W3CDTF">2019-12-10T11:41:16Z</dcterms:modified>
  <cp:category/>
  <cp:version/>
  <cp:contentType/>
  <cp:contentStatus/>
</cp:coreProperties>
</file>