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800" windowHeight="5355" activeTab="0"/>
  </bookViews>
  <sheets>
    <sheet name="2019" sheetId="1" r:id="rId1"/>
  </sheets>
  <definedNames>
    <definedName name="_xlnm.Print_Area" localSheetId="0">'2019'!$B$30:$O$42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G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3498-разовая премия</t>
        </r>
      </text>
    </comment>
    <comment ref="M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3761-краска</t>
        </r>
      </text>
    </commen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12000-изготовление и установка 2-х лавочек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4100-замена доводчиков 2-3 подъезд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25000-поверка тепловычислителя
4636,81-дезинсекция
28000-стоимость р-т по диагностике внутридомового газового оборудования</t>
        </r>
      </text>
    </comment>
    <comment ref="B21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28000-стоимость р-т по диагностике внутридомового газового оборудования</t>
        </r>
      </text>
    </comment>
    <comment ref="M22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1445,89-тех.обслуживание ОДГО</t>
        </r>
      </text>
    </comment>
    <comment ref="M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414р-замок навесной 2шт
133300р-ремонт оголовков</t>
        </r>
      </text>
    </comment>
  </commentList>
</comments>
</file>

<file path=xl/sharedStrings.xml><?xml version="1.0" encoding="utf-8"?>
<sst xmlns="http://schemas.openxmlformats.org/spreadsheetml/2006/main" count="97" uniqueCount="65">
  <si>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</si>
  <si>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</si>
  <si>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</si>
  <si>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</si>
  <si>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</si>
  <si>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</si>
  <si>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</si>
  <si>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Содержание</t>
  </si>
  <si>
    <t>январь</t>
  </si>
  <si>
    <t>февраль</t>
  </si>
  <si>
    <t>март</t>
  </si>
  <si>
    <t>ремонт</t>
  </si>
  <si>
    <t>итого</t>
  </si>
  <si>
    <t>ИТОГО</t>
  </si>
  <si>
    <t>ИТОГО:</t>
  </si>
  <si>
    <t>долг</t>
  </si>
  <si>
    <t>поверка тепловычислителя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</si>
  <si>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</si>
  <si>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</si>
  <si>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</si>
  <si>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</si>
  <si>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</si>
  <si>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</si>
  <si>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</si>
  <si>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</si>
  <si>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</si>
  <si>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</si>
  <si>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</si>
  <si>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</si>
  <si>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</si>
  <si>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</si>
  <si>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</si>
  <si>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</si>
  <si>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</si>
  <si>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</si>
  <si>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</si>
  <si>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</si>
  <si>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</si>
  <si>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</si>
  <si>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</si>
  <si>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</si>
  <si>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</si>
  <si>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</si>
  <si>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</si>
  <si>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</si>
  <si>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</si>
  <si>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дезинсекция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</si>
  <si>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</si>
  <si>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</si>
  <si>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</si>
  <si>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</si>
  <si>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2 полугодие</t>
  </si>
  <si>
    <t>Вымпелком</t>
  </si>
  <si>
    <t>услуги сторонних организаций, разовые работы</t>
  </si>
  <si>
    <t>х/в</t>
  </si>
  <si>
    <t>эл-во</t>
  </si>
  <si>
    <t>краска</t>
  </si>
  <si>
    <t>Информация о доходах и расходах по дому __Калинина 146/4__на 2019год.</t>
  </si>
  <si>
    <t>Работы по уборке придомовой территории</t>
  </si>
  <si>
    <t>изготовление и устновка 2-х лавочек</t>
  </si>
  <si>
    <t>общехозяйственные расходы</t>
  </si>
  <si>
    <t>замена доводчиков 2-3 подъезд</t>
  </si>
  <si>
    <t>диагностика внутридомового газового оборудования</t>
  </si>
  <si>
    <t>замок навесной 2шт</t>
  </si>
  <si>
    <t>ремонт оголовков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</si>
</sst>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_р_."/>
    <numFmt numFmtId="175" formatCode="#,##0_р_."/>
    <numFmt numFmtId="176" formatCode="0.000"/>
    <numFmt numFmtId="177" formatCode="0.0"/>
    <numFmt numFmtId="178" formatCode="#,##0.0000_р_."/>
    <numFmt numFmtId="179" formatCode="#,##0.00&quot;р.&quot;"/>
    <numFmt numFmtId="180" formatCode="#,##0.000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&quot;р.&quot;"/>
    <numFmt numFmtId="186" formatCode="#,##0.00\ &quot;₽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172" fontId="1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textRotation="90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9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9" fillId="7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4" fontId="9" fillId="32" borderId="10" xfId="0" applyNumberFormat="1" applyFont="1" applyFill="1" applyBorder="1" applyAlignment="1">
      <alignment/>
    </xf>
    <xf numFmtId="0" fontId="7" fillId="32" borderId="16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10" fillId="32" borderId="10" xfId="0" applyNumberFormat="1" applyFont="1" applyFill="1" applyBorder="1" applyAlignment="1">
      <alignment wrapText="1"/>
    </xf>
    <xf numFmtId="2" fontId="11" fillId="0" borderId="10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172" fontId="8" fillId="0" borderId="18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tabSelected="1" workbookViewId="0" topLeftCell="A1">
      <selection activeCell="C40" sqref="C40"/>
    </sheetView>
  </sheetViews>
  <sheetFormatPr defaultColWidth="9.00390625" defaultRowHeight="12.75"/>
  <cols>
    <col min="2" max="2" width="7.75390625" style="0" customWidth="1"/>
    <col min="3" max="3" width="7.125" style="0" customWidth="1"/>
    <col min="5" max="5" width="7.625" style="0" customWidth="1"/>
    <col min="6" max="6" width="10.75390625" style="0" bestFit="1" customWidth="1"/>
    <col min="10" max="10" width="9.125" style="0" customWidth="1"/>
    <col min="13" max="13" width="10.00390625" style="0" bestFit="1" customWidth="1"/>
    <col min="15" max="15" width="7.875" style="0" customWidth="1"/>
    <col min="16" max="16" width="9.125" style="0" customWidth="1"/>
  </cols>
  <sheetData>
    <row r="1" spans="1:17" ht="15.7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12.75">
      <c r="A3" s="52"/>
      <c r="B3" s="50"/>
      <c r="C3" s="50"/>
      <c r="D3" s="50"/>
      <c r="E3" s="98"/>
      <c r="F3" s="80" t="s">
        <v>17</v>
      </c>
      <c r="G3" s="48"/>
      <c r="H3" s="48"/>
      <c r="I3" s="48"/>
      <c r="J3" s="48"/>
      <c r="K3" s="48"/>
      <c r="L3" s="48"/>
      <c r="M3" s="48"/>
      <c r="N3" s="48"/>
      <c r="O3" s="48"/>
      <c r="P3" s="49"/>
      <c r="Q3" s="2"/>
    </row>
    <row r="4" spans="1:17" ht="12.75" customHeight="1">
      <c r="A4" s="4"/>
      <c r="B4" s="99" t="s">
        <v>18</v>
      </c>
      <c r="C4" s="100"/>
      <c r="D4" s="100"/>
      <c r="E4" s="101"/>
      <c r="F4" s="53" t="s">
        <v>7</v>
      </c>
      <c r="G4" s="54"/>
      <c r="H4" s="54"/>
      <c r="I4" s="54"/>
      <c r="J4" s="54"/>
      <c r="K4" s="54"/>
      <c r="L4" s="54"/>
      <c r="M4" s="54"/>
      <c r="N4" s="55" t="s">
        <v>19</v>
      </c>
      <c r="O4" s="56"/>
      <c r="P4" s="59" t="s">
        <v>20</v>
      </c>
      <c r="Q4" s="62" t="s">
        <v>13</v>
      </c>
    </row>
    <row r="5" spans="1:17" ht="12.75" customHeight="1">
      <c r="A5" s="5"/>
      <c r="B5" s="65" t="s">
        <v>21</v>
      </c>
      <c r="C5" s="65" t="s">
        <v>11</v>
      </c>
      <c r="D5" s="65" t="s">
        <v>49</v>
      </c>
      <c r="E5" s="69" t="s">
        <v>12</v>
      </c>
      <c r="F5" s="67" t="s">
        <v>22</v>
      </c>
      <c r="G5" s="67" t="s">
        <v>58</v>
      </c>
      <c r="H5" s="67" t="s">
        <v>23</v>
      </c>
      <c r="I5" s="67" t="s">
        <v>24</v>
      </c>
      <c r="J5" s="67" t="s">
        <v>25</v>
      </c>
      <c r="K5" s="67" t="s">
        <v>60</v>
      </c>
      <c r="L5" s="71" t="s">
        <v>26</v>
      </c>
      <c r="M5" s="73"/>
      <c r="N5" s="57"/>
      <c r="O5" s="58"/>
      <c r="P5" s="60"/>
      <c r="Q5" s="63"/>
    </row>
    <row r="6" spans="1:17" ht="84">
      <c r="A6" s="7"/>
      <c r="B6" s="66"/>
      <c r="C6" s="66"/>
      <c r="D6" s="66"/>
      <c r="E6" s="70"/>
      <c r="F6" s="68"/>
      <c r="G6" s="68"/>
      <c r="H6" s="68"/>
      <c r="I6" s="68"/>
      <c r="J6" s="68"/>
      <c r="K6" s="68"/>
      <c r="L6" s="26" t="s">
        <v>50</v>
      </c>
      <c r="M6" s="26" t="s">
        <v>53</v>
      </c>
      <c r="N6" s="6" t="s">
        <v>27</v>
      </c>
      <c r="O6" s="6" t="s">
        <v>28</v>
      </c>
      <c r="P6" s="61"/>
      <c r="Q6" s="64"/>
    </row>
    <row r="7" spans="1:18" ht="12.75">
      <c r="A7" s="38">
        <v>2019</v>
      </c>
      <c r="B7" s="8">
        <v>9.9</v>
      </c>
      <c r="C7" s="44">
        <v>5</v>
      </c>
      <c r="D7" s="44">
        <v>1.6</v>
      </c>
      <c r="E7" s="10">
        <f>SUM(B7:D7)</f>
        <v>16.5</v>
      </c>
      <c r="F7" s="39">
        <v>1</v>
      </c>
      <c r="G7" s="39">
        <v>1.8</v>
      </c>
      <c r="H7" s="39">
        <v>1.8</v>
      </c>
      <c r="I7" s="39">
        <v>0.24</v>
      </c>
      <c r="J7" s="39">
        <v>2</v>
      </c>
      <c r="K7" s="39">
        <v>2.2</v>
      </c>
      <c r="L7" s="36">
        <v>0</v>
      </c>
      <c r="M7" s="27">
        <v>0.86</v>
      </c>
      <c r="N7" s="24">
        <v>2.5</v>
      </c>
      <c r="O7" s="24">
        <v>2.5</v>
      </c>
      <c r="P7" s="25">
        <v>1.6</v>
      </c>
      <c r="Q7" s="9">
        <f>SUM(F7:P7)</f>
        <v>16.5</v>
      </c>
      <c r="R7" s="1"/>
    </row>
    <row r="8" spans="1:19" ht="12.75">
      <c r="A8" s="46" t="s">
        <v>51</v>
      </c>
      <c r="B8" s="8">
        <v>9.9</v>
      </c>
      <c r="C8" s="44">
        <v>6.5</v>
      </c>
      <c r="D8" s="44">
        <v>1.6</v>
      </c>
      <c r="E8" s="10">
        <f>SUM(B8:D8)</f>
        <v>18</v>
      </c>
      <c r="F8" s="39">
        <v>1.2</v>
      </c>
      <c r="G8" s="39">
        <v>1.47</v>
      </c>
      <c r="H8" s="39">
        <v>1.8</v>
      </c>
      <c r="I8" s="39">
        <v>0.24</v>
      </c>
      <c r="J8" s="39">
        <v>2.13</v>
      </c>
      <c r="K8" s="39">
        <v>2.2</v>
      </c>
      <c r="L8" s="36">
        <v>0</v>
      </c>
      <c r="M8" s="27">
        <v>0.86</v>
      </c>
      <c r="N8" s="24">
        <v>2.5</v>
      </c>
      <c r="O8" s="24">
        <v>4</v>
      </c>
      <c r="P8" s="25">
        <v>1.6</v>
      </c>
      <c r="Q8" s="47">
        <f>SUM(F8:P8)</f>
        <v>18</v>
      </c>
      <c r="R8" s="1"/>
      <c r="S8" s="3"/>
    </row>
    <row r="9" spans="1:19" ht="12.75">
      <c r="A9" s="94" t="s">
        <v>29</v>
      </c>
      <c r="B9" s="95"/>
      <c r="C9" s="95"/>
      <c r="D9" s="96"/>
      <c r="E9" s="10">
        <v>3121.3</v>
      </c>
      <c r="F9" s="71" t="s">
        <v>30</v>
      </c>
      <c r="G9" s="72"/>
      <c r="H9" s="72"/>
      <c r="I9" s="72"/>
      <c r="J9" s="72"/>
      <c r="K9" s="72"/>
      <c r="L9" s="72"/>
      <c r="M9" s="73"/>
      <c r="N9" s="74" t="s">
        <v>31</v>
      </c>
      <c r="O9" s="75"/>
      <c r="P9" s="9" t="s">
        <v>32</v>
      </c>
      <c r="Q9" s="9"/>
      <c r="S9" s="1"/>
    </row>
    <row r="10" spans="1:17" ht="12.75">
      <c r="A10" s="76" t="s">
        <v>33</v>
      </c>
      <c r="B10" s="77"/>
      <c r="C10" s="77"/>
      <c r="D10" s="77"/>
      <c r="E10" s="78"/>
      <c r="F10" s="11">
        <f>F8*E9</f>
        <v>3745.56</v>
      </c>
      <c r="G10" s="11">
        <f>G7*E9</f>
        <v>5618.34</v>
      </c>
      <c r="H10" s="11">
        <f>H7*E9</f>
        <v>5618.34</v>
      </c>
      <c r="I10" s="11">
        <f>I7*E9</f>
        <v>749.112</v>
      </c>
      <c r="J10" s="11">
        <f>E9*J8</f>
        <v>6648.369</v>
      </c>
      <c r="K10" s="11">
        <f>E9*K8</f>
        <v>6866.860000000001</v>
      </c>
      <c r="L10" s="11">
        <f>E9*L7</f>
        <v>0</v>
      </c>
      <c r="M10" s="11">
        <f>M7*E9</f>
        <v>2684.318</v>
      </c>
      <c r="N10" s="11">
        <f>N7*E9</f>
        <v>7803.25</v>
      </c>
      <c r="O10" s="11">
        <f>O8*E9</f>
        <v>12485.2</v>
      </c>
      <c r="P10" s="11">
        <f>P7*E9</f>
        <v>4994.080000000001</v>
      </c>
      <c r="Q10" s="11">
        <f>F10+G10+H10+I10+J10+K10+L10+M10+N10+O10+P10</f>
        <v>57213.429000000004</v>
      </c>
    </row>
    <row r="11" spans="1:17" ht="12.75">
      <c r="A11" s="88" t="s">
        <v>34</v>
      </c>
      <c r="B11" s="88"/>
      <c r="C11" s="88"/>
      <c r="D11" s="88"/>
      <c r="E11" s="89"/>
      <c r="F11" s="79" t="s">
        <v>35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</row>
    <row r="12" spans="1:17" ht="12.75">
      <c r="A12" s="84" t="s">
        <v>36</v>
      </c>
      <c r="B12" s="84"/>
      <c r="C12" s="84"/>
      <c r="D12" s="85"/>
      <c r="E12" s="37">
        <v>87452.57539999986</v>
      </c>
      <c r="F12" s="41"/>
      <c r="G12" s="42"/>
      <c r="H12" s="1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12.75">
      <c r="A13" s="28"/>
      <c r="B13" s="92" t="s">
        <v>48</v>
      </c>
      <c r="C13" s="92"/>
      <c r="D13" s="29" t="s">
        <v>34</v>
      </c>
      <c r="E13" s="30" t="s">
        <v>15</v>
      </c>
      <c r="F13" s="41"/>
      <c r="G13" s="42"/>
      <c r="H13" s="12"/>
      <c r="I13" s="42"/>
      <c r="J13" s="42"/>
      <c r="K13" s="42"/>
      <c r="L13" s="42"/>
      <c r="M13" s="42"/>
      <c r="N13" s="42"/>
      <c r="O13" s="42"/>
      <c r="P13" s="42"/>
      <c r="Q13" s="43"/>
    </row>
    <row r="14" spans="1:17" ht="12.75">
      <c r="A14" s="13" t="s">
        <v>37</v>
      </c>
      <c r="B14" s="82">
        <v>69417</v>
      </c>
      <c r="C14" s="93"/>
      <c r="D14" s="31">
        <v>30815.3</v>
      </c>
      <c r="E14" s="32"/>
      <c r="F14" s="14">
        <v>3745.56</v>
      </c>
      <c r="G14" s="14">
        <v>4605.75</v>
      </c>
      <c r="H14" s="15">
        <v>5618.34</v>
      </c>
      <c r="I14" s="14">
        <v>1400</v>
      </c>
      <c r="J14" s="14">
        <v>6648.369</v>
      </c>
      <c r="K14" s="14">
        <v>6866.860000000001</v>
      </c>
      <c r="L14" s="14">
        <f>10464.3+4055.59</f>
        <v>14519.89</v>
      </c>
      <c r="M14" s="14">
        <v>0</v>
      </c>
      <c r="N14" s="33">
        <v>1016</v>
      </c>
      <c r="O14" s="33">
        <v>0</v>
      </c>
      <c r="P14" s="14">
        <v>4994.08</v>
      </c>
      <c r="Q14" s="16">
        <f aca="true" t="shared" si="0" ref="Q14:Q23">SUM(F14:P14)</f>
        <v>49414.849</v>
      </c>
    </row>
    <row r="15" spans="1:17" ht="12.75">
      <c r="A15" s="13" t="s">
        <v>38</v>
      </c>
      <c r="B15" s="82">
        <v>64821.74</v>
      </c>
      <c r="C15" s="83"/>
      <c r="D15" s="31">
        <v>55432.35</v>
      </c>
      <c r="E15" s="32"/>
      <c r="F15" s="14">
        <v>3745.56</v>
      </c>
      <c r="G15" s="14">
        <v>4605.75</v>
      </c>
      <c r="H15" s="15">
        <v>5618.34</v>
      </c>
      <c r="I15" s="14">
        <v>1400</v>
      </c>
      <c r="J15" s="14">
        <v>6648.369</v>
      </c>
      <c r="K15" s="14">
        <v>6866.860000000001</v>
      </c>
      <c r="L15" s="14">
        <f>8554.15+2502.5</f>
        <v>11056.65</v>
      </c>
      <c r="M15" s="14">
        <v>0</v>
      </c>
      <c r="N15" s="33">
        <v>0</v>
      </c>
      <c r="O15" s="33">
        <v>0</v>
      </c>
      <c r="P15" s="14">
        <v>4994.08</v>
      </c>
      <c r="Q15" s="16">
        <f t="shared" si="0"/>
        <v>44935.609000000004</v>
      </c>
    </row>
    <row r="16" spans="1:17" ht="12.75">
      <c r="A16" s="13" t="s">
        <v>10</v>
      </c>
      <c r="B16" s="82">
        <v>61390.8</v>
      </c>
      <c r="C16" s="83"/>
      <c r="D16" s="31">
        <v>66457.87</v>
      </c>
      <c r="E16" s="32"/>
      <c r="F16" s="14">
        <v>3745.56</v>
      </c>
      <c r="G16" s="14">
        <f>4605.75+3498</f>
        <v>8103.75</v>
      </c>
      <c r="H16" s="15">
        <v>5618.34</v>
      </c>
      <c r="I16" s="14">
        <v>1400</v>
      </c>
      <c r="J16" s="14">
        <v>6648.369</v>
      </c>
      <c r="K16" s="14">
        <v>6866.860000000001</v>
      </c>
      <c r="L16" s="14">
        <v>3737.25</v>
      </c>
      <c r="M16" s="14">
        <v>0</v>
      </c>
      <c r="N16" s="33">
        <v>0</v>
      </c>
      <c r="O16" s="33">
        <v>0</v>
      </c>
      <c r="P16" s="14">
        <v>4994.08</v>
      </c>
      <c r="Q16" s="16">
        <f t="shared" si="0"/>
        <v>41114.209</v>
      </c>
    </row>
    <row r="17" spans="1:17" ht="12.75">
      <c r="A17" s="13" t="s">
        <v>39</v>
      </c>
      <c r="B17" s="82">
        <v>54291.84</v>
      </c>
      <c r="C17" s="83"/>
      <c r="D17" s="31">
        <v>58777.44</v>
      </c>
      <c r="E17" s="32"/>
      <c r="F17" s="14">
        <v>3745.56</v>
      </c>
      <c r="G17" s="14">
        <v>4605.75</v>
      </c>
      <c r="H17" s="15">
        <v>5618.34</v>
      </c>
      <c r="I17" s="14">
        <v>700</v>
      </c>
      <c r="J17" s="14">
        <v>6648.369</v>
      </c>
      <c r="K17" s="14">
        <v>6866.860000000001</v>
      </c>
      <c r="L17" s="14">
        <f>7391.45+2502.5</f>
        <v>9893.95</v>
      </c>
      <c r="M17" s="14">
        <v>3761</v>
      </c>
      <c r="N17" s="33">
        <v>3496</v>
      </c>
      <c r="O17" s="33">
        <v>0</v>
      </c>
      <c r="P17" s="14">
        <v>4994.08</v>
      </c>
      <c r="Q17" s="16">
        <f t="shared" si="0"/>
        <v>50329.909</v>
      </c>
    </row>
    <row r="18" spans="1:17" ht="12.75">
      <c r="A18" s="13" t="s">
        <v>1</v>
      </c>
      <c r="B18" s="82">
        <v>60440.83</v>
      </c>
      <c r="C18" s="83"/>
      <c r="D18" s="31">
        <v>41765.7</v>
      </c>
      <c r="E18" s="32"/>
      <c r="F18" s="14">
        <v>3745.56</v>
      </c>
      <c r="G18" s="14">
        <v>4605.75</v>
      </c>
      <c r="H18" s="15">
        <v>5618.34</v>
      </c>
      <c r="I18" s="14">
        <v>0</v>
      </c>
      <c r="J18" s="14">
        <v>6648.369</v>
      </c>
      <c r="K18" s="14">
        <v>6866.860000000001</v>
      </c>
      <c r="L18" s="14">
        <v>6311.8</v>
      </c>
      <c r="M18" s="14">
        <v>12000</v>
      </c>
      <c r="N18" s="33">
        <v>0</v>
      </c>
      <c r="O18" s="33">
        <v>0</v>
      </c>
      <c r="P18" s="14">
        <v>4994.08</v>
      </c>
      <c r="Q18" s="16">
        <f t="shared" si="0"/>
        <v>50790.759000000005</v>
      </c>
    </row>
    <row r="19" spans="1:17" ht="12.75">
      <c r="A19" s="13" t="s">
        <v>2</v>
      </c>
      <c r="B19" s="82">
        <v>56734.47</v>
      </c>
      <c r="C19" s="83"/>
      <c r="D19" s="31">
        <v>67228.11</v>
      </c>
      <c r="E19" s="32"/>
      <c r="F19" s="14">
        <v>3745.56</v>
      </c>
      <c r="G19" s="14">
        <v>4605.75</v>
      </c>
      <c r="H19" s="15">
        <v>5618.34</v>
      </c>
      <c r="I19" s="14">
        <v>0</v>
      </c>
      <c r="J19" s="14">
        <v>6648.369</v>
      </c>
      <c r="K19" s="14">
        <v>6866.860000000001</v>
      </c>
      <c r="L19" s="14">
        <f>4235.55+3285.1</f>
        <v>7520.65</v>
      </c>
      <c r="M19" s="14">
        <v>7736.6</v>
      </c>
      <c r="N19" s="33">
        <v>0</v>
      </c>
      <c r="O19" s="33">
        <v>0</v>
      </c>
      <c r="P19" s="14">
        <v>4994.08</v>
      </c>
      <c r="Q19" s="16">
        <f t="shared" si="0"/>
        <v>47736.209</v>
      </c>
    </row>
    <row r="20" spans="1:17" ht="12.75">
      <c r="A20" s="13" t="s">
        <v>3</v>
      </c>
      <c r="B20" s="82">
        <v>62493.78</v>
      </c>
      <c r="C20" s="83"/>
      <c r="D20" s="31">
        <v>53812.58</v>
      </c>
      <c r="E20" s="32"/>
      <c r="F20" s="14">
        <v>3745.56</v>
      </c>
      <c r="G20" s="14">
        <v>4605.75</v>
      </c>
      <c r="H20" s="15">
        <v>5618.34</v>
      </c>
      <c r="I20" s="14">
        <v>0</v>
      </c>
      <c r="J20" s="14">
        <v>6648.369</v>
      </c>
      <c r="K20" s="14">
        <v>6866.860000000001</v>
      </c>
      <c r="L20" s="14">
        <f>2392.6+3208.59</f>
        <v>5601.1900000000005</v>
      </c>
      <c r="M20" s="14">
        <v>4100</v>
      </c>
      <c r="N20" s="33">
        <v>15654</v>
      </c>
      <c r="O20" s="33">
        <v>0</v>
      </c>
      <c r="P20" s="14">
        <v>4994.08</v>
      </c>
      <c r="Q20" s="16">
        <f t="shared" si="0"/>
        <v>57834.149000000005</v>
      </c>
    </row>
    <row r="21" spans="1:17" ht="12.75">
      <c r="A21" s="13" t="s">
        <v>4</v>
      </c>
      <c r="B21" s="82">
        <f>61782.83+28000</f>
        <v>89782.83</v>
      </c>
      <c r="C21" s="83"/>
      <c r="D21" s="31">
        <f>54933.65+16818.72</f>
        <v>71752.37</v>
      </c>
      <c r="E21" s="32"/>
      <c r="F21" s="14">
        <v>3745.56</v>
      </c>
      <c r="G21" s="14">
        <v>4605.75</v>
      </c>
      <c r="H21" s="15">
        <v>5618.34</v>
      </c>
      <c r="I21" s="14">
        <v>0</v>
      </c>
      <c r="J21" s="14">
        <v>6648.369</v>
      </c>
      <c r="K21" s="14">
        <v>6866.860000000001</v>
      </c>
      <c r="L21" s="14">
        <f>3247.1+3162.29</f>
        <v>6409.389999999999</v>
      </c>
      <c r="M21" s="14">
        <f>25000+4636.81+28000</f>
        <v>57636.81</v>
      </c>
      <c r="N21" s="33">
        <v>0</v>
      </c>
      <c r="O21" s="33">
        <v>0</v>
      </c>
      <c r="P21" s="14">
        <v>4994.08</v>
      </c>
      <c r="Q21" s="16">
        <f t="shared" si="0"/>
        <v>96525.159</v>
      </c>
    </row>
    <row r="22" spans="1:17" ht="12.75">
      <c r="A22" s="13" t="s">
        <v>40</v>
      </c>
      <c r="B22" s="82">
        <v>62591.23</v>
      </c>
      <c r="C22" s="83"/>
      <c r="D22" s="31">
        <v>60496.31</v>
      </c>
      <c r="E22" s="32"/>
      <c r="F22" s="14">
        <v>3745.56</v>
      </c>
      <c r="G22" s="14">
        <v>4605.75</v>
      </c>
      <c r="H22" s="15">
        <v>5618.34</v>
      </c>
      <c r="I22" s="14">
        <v>0</v>
      </c>
      <c r="J22" s="14">
        <v>6648.369</v>
      </c>
      <c r="K22" s="14">
        <v>6866.860000000001</v>
      </c>
      <c r="L22" s="14">
        <f>6323.3+3129.88</f>
        <v>9453.18</v>
      </c>
      <c r="M22" s="14">
        <v>1445.89</v>
      </c>
      <c r="N22" s="33">
        <v>0</v>
      </c>
      <c r="O22" s="33">
        <v>0</v>
      </c>
      <c r="P22" s="14">
        <v>4994.08</v>
      </c>
      <c r="Q22" s="16">
        <f t="shared" si="0"/>
        <v>43378.029</v>
      </c>
    </row>
    <row r="23" spans="1:17" ht="12.75">
      <c r="A23" s="13" t="s">
        <v>41</v>
      </c>
      <c r="B23" s="82">
        <v>65635.01</v>
      </c>
      <c r="C23" s="83"/>
      <c r="D23" s="31">
        <f>63409.1+1981.28</f>
        <v>65390.38</v>
      </c>
      <c r="E23" s="32"/>
      <c r="F23" s="14">
        <v>3745.56</v>
      </c>
      <c r="G23" s="14">
        <v>4605.75</v>
      </c>
      <c r="H23" s="15">
        <v>5618.34</v>
      </c>
      <c r="I23" s="14">
        <v>750</v>
      </c>
      <c r="J23" s="14">
        <v>6648.369</v>
      </c>
      <c r="K23" s="14">
        <v>6866.860000000001</v>
      </c>
      <c r="L23" s="14">
        <f>4699.75+2194.62</f>
        <v>6894.37</v>
      </c>
      <c r="M23" s="14">
        <f>414+133300</f>
        <v>133714</v>
      </c>
      <c r="N23" s="33">
        <v>0</v>
      </c>
      <c r="O23" s="33">
        <v>0</v>
      </c>
      <c r="P23" s="14">
        <v>4994.08</v>
      </c>
      <c r="Q23" s="16">
        <f t="shared" si="0"/>
        <v>173837.329</v>
      </c>
    </row>
    <row r="24" spans="1:17" ht="12.75">
      <c r="A24" s="13" t="s">
        <v>42</v>
      </c>
      <c r="B24" s="82"/>
      <c r="C24" s="83"/>
      <c r="D24" s="31"/>
      <c r="E24" s="32"/>
      <c r="F24" s="14"/>
      <c r="G24" s="14"/>
      <c r="H24" s="15"/>
      <c r="I24" s="14"/>
      <c r="J24" s="14"/>
      <c r="K24" s="14"/>
      <c r="L24" s="14"/>
      <c r="M24" s="14"/>
      <c r="N24" s="33"/>
      <c r="O24" s="33"/>
      <c r="P24" s="14"/>
      <c r="Q24" s="16"/>
    </row>
    <row r="25" spans="1:17" ht="12.75">
      <c r="A25" s="13" t="s">
        <v>43</v>
      </c>
      <c r="B25" s="82"/>
      <c r="C25" s="83"/>
      <c r="D25" s="31"/>
      <c r="E25" s="32"/>
      <c r="F25" s="14"/>
      <c r="G25" s="14"/>
      <c r="H25" s="15"/>
      <c r="I25" s="14"/>
      <c r="J25" s="14"/>
      <c r="K25" s="14"/>
      <c r="L25" s="14"/>
      <c r="M25" s="14"/>
      <c r="N25" s="33"/>
      <c r="O25" s="33"/>
      <c r="P25" s="14"/>
      <c r="Q25" s="16"/>
    </row>
    <row r="26" spans="1:17" ht="24">
      <c r="A26" s="17" t="s">
        <v>52</v>
      </c>
      <c r="B26" s="82">
        <v>0</v>
      </c>
      <c r="C26" s="83"/>
      <c r="D26" s="31">
        <v>0</v>
      </c>
      <c r="E26" s="32"/>
      <c r="F26" s="14"/>
      <c r="G26" s="14"/>
      <c r="H26" s="15"/>
      <c r="I26" s="14"/>
      <c r="J26" s="14"/>
      <c r="K26" s="14"/>
      <c r="L26" s="14"/>
      <c r="M26" s="14"/>
      <c r="N26" s="33"/>
      <c r="O26" s="33"/>
      <c r="P26" s="14"/>
      <c r="Q26" s="16"/>
    </row>
    <row r="27" spans="1:17" ht="24">
      <c r="A27" s="17" t="s">
        <v>44</v>
      </c>
      <c r="B27" s="82">
        <v>0</v>
      </c>
      <c r="C27" s="83"/>
      <c r="D27" s="31">
        <f>1800+1800+1800</f>
        <v>5400</v>
      </c>
      <c r="E27" s="23"/>
      <c r="F27" s="14"/>
      <c r="G27" s="14"/>
      <c r="H27" s="14"/>
      <c r="I27" s="14"/>
      <c r="J27" s="14"/>
      <c r="K27" s="14"/>
      <c r="L27" s="14"/>
      <c r="M27" s="14"/>
      <c r="N27" s="33"/>
      <c r="O27" s="33"/>
      <c r="P27" s="14"/>
      <c r="Q27" s="16"/>
    </row>
    <row r="28" spans="1:17" ht="12.75">
      <c r="A28" s="34" t="s">
        <v>12</v>
      </c>
      <c r="B28" s="86">
        <f>SUM(B14:B27)</f>
        <v>647599.53</v>
      </c>
      <c r="C28" s="87"/>
      <c r="D28" s="35">
        <f>SUM(D14:D27)</f>
        <v>577328.4099999999</v>
      </c>
      <c r="E28" s="18"/>
      <c r="F28" s="35">
        <f aca="true" t="shared" si="1" ref="F28:Q28">SUM(F14:F27)</f>
        <v>37455.6</v>
      </c>
      <c r="G28" s="18">
        <f t="shared" si="1"/>
        <v>49555.5</v>
      </c>
      <c r="H28" s="18">
        <f t="shared" si="1"/>
        <v>56183.399999999994</v>
      </c>
      <c r="I28" s="18">
        <f t="shared" si="1"/>
        <v>5650</v>
      </c>
      <c r="J28" s="18">
        <f t="shared" si="1"/>
        <v>66483.69</v>
      </c>
      <c r="K28" s="18">
        <f t="shared" si="1"/>
        <v>68668.6</v>
      </c>
      <c r="L28" s="18">
        <f t="shared" si="1"/>
        <v>81398.32</v>
      </c>
      <c r="M28" s="18">
        <f t="shared" si="1"/>
        <v>220394.3</v>
      </c>
      <c r="N28" s="35">
        <f t="shared" si="1"/>
        <v>20166</v>
      </c>
      <c r="O28" s="35">
        <f t="shared" si="1"/>
        <v>0</v>
      </c>
      <c r="P28" s="18">
        <f t="shared" si="1"/>
        <v>49940.80000000001</v>
      </c>
      <c r="Q28" s="19">
        <f t="shared" si="1"/>
        <v>655896.21</v>
      </c>
    </row>
    <row r="29" spans="1:17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 t="s">
        <v>14</v>
      </c>
      <c r="P29" s="81">
        <f>E12+D28-Q28</f>
        <v>8884.77539999981</v>
      </c>
      <c r="Q29" s="81"/>
    </row>
    <row r="30" spans="2:4" ht="12.75">
      <c r="B30" t="s">
        <v>0</v>
      </c>
      <c r="C30">
        <v>3761</v>
      </c>
      <c r="D30" t="s">
        <v>56</v>
      </c>
    </row>
    <row r="31" spans="2:4" ht="12.75">
      <c r="B31" t="s">
        <v>1</v>
      </c>
      <c r="C31">
        <v>12000</v>
      </c>
      <c r="D31" t="s">
        <v>59</v>
      </c>
    </row>
    <row r="32" spans="2:15" ht="12.75">
      <c r="B32" t="s">
        <v>2</v>
      </c>
      <c r="C32">
        <v>7736.6</v>
      </c>
      <c r="D32" t="s">
        <v>45</v>
      </c>
      <c r="K32" s="40" t="s">
        <v>8</v>
      </c>
      <c r="L32" s="40">
        <v>10464.3</v>
      </c>
      <c r="M32" s="40" t="s">
        <v>54</v>
      </c>
      <c r="N32" s="40">
        <v>4055.59</v>
      </c>
      <c r="O32" s="40" t="s">
        <v>55</v>
      </c>
    </row>
    <row r="33" spans="2:15" ht="12.75">
      <c r="B33" t="s">
        <v>3</v>
      </c>
      <c r="C33">
        <v>4100</v>
      </c>
      <c r="D33" t="s">
        <v>61</v>
      </c>
      <c r="K33" s="40" t="s">
        <v>9</v>
      </c>
      <c r="L33" s="40">
        <v>8554.15</v>
      </c>
      <c r="M33" s="40" t="s">
        <v>54</v>
      </c>
      <c r="N33" s="40">
        <v>2502.5</v>
      </c>
      <c r="O33" s="40" t="s">
        <v>55</v>
      </c>
    </row>
    <row r="34" spans="2:15" ht="12.75">
      <c r="B34" t="s">
        <v>4</v>
      </c>
      <c r="C34">
        <v>25000</v>
      </c>
      <c r="D34" t="s">
        <v>16</v>
      </c>
      <c r="F34" s="45"/>
      <c r="K34" s="40" t="s">
        <v>10</v>
      </c>
      <c r="L34" s="40">
        <v>3737.25</v>
      </c>
      <c r="M34" s="40" t="s">
        <v>54</v>
      </c>
      <c r="N34" s="40">
        <v>0</v>
      </c>
      <c r="O34" s="40" t="s">
        <v>55</v>
      </c>
    </row>
    <row r="35" spans="3:15" ht="12.75">
      <c r="C35">
        <v>4636.81</v>
      </c>
      <c r="D35" t="s">
        <v>46</v>
      </c>
      <c r="K35" s="40" t="s">
        <v>0</v>
      </c>
      <c r="L35" s="40">
        <v>7391.45</v>
      </c>
      <c r="M35" s="40" t="s">
        <v>54</v>
      </c>
      <c r="N35" s="40">
        <v>2502.5</v>
      </c>
      <c r="O35" s="40" t="s">
        <v>55</v>
      </c>
    </row>
    <row r="36" spans="3:15" ht="12.75">
      <c r="C36">
        <v>28000</v>
      </c>
      <c r="D36" t="s">
        <v>62</v>
      </c>
      <c r="K36" s="40" t="s">
        <v>1</v>
      </c>
      <c r="L36" s="40">
        <v>6311.8</v>
      </c>
      <c r="M36" s="40" t="s">
        <v>54</v>
      </c>
      <c r="N36" s="40">
        <v>0</v>
      </c>
      <c r="O36" s="40" t="s">
        <v>55</v>
      </c>
    </row>
    <row r="37" spans="2:15" ht="12.75">
      <c r="B37" t="s">
        <v>5</v>
      </c>
      <c r="C37">
        <v>1445.89</v>
      </c>
      <c r="D37" t="s">
        <v>47</v>
      </c>
      <c r="K37" s="40" t="s">
        <v>2</v>
      </c>
      <c r="L37" s="40">
        <v>4235.55</v>
      </c>
      <c r="M37" s="40" t="s">
        <v>54</v>
      </c>
      <c r="N37" s="40">
        <v>3285.1</v>
      </c>
      <c r="O37" s="40" t="s">
        <v>55</v>
      </c>
    </row>
    <row r="38" spans="2:15" ht="12.75">
      <c r="B38" t="s">
        <v>6</v>
      </c>
      <c r="C38">
        <v>414</v>
      </c>
      <c r="D38" t="s">
        <v>63</v>
      </c>
      <c r="K38" s="40" t="s">
        <v>3</v>
      </c>
      <c r="L38" s="40">
        <v>2392.6</v>
      </c>
      <c r="M38" s="40" t="s">
        <v>54</v>
      </c>
      <c r="N38" s="40">
        <v>3208.59</v>
      </c>
      <c r="O38" s="40" t="s">
        <v>55</v>
      </c>
    </row>
    <row r="39" spans="3:15" ht="12.75">
      <c r="C39">
        <v>133300</v>
      </c>
      <c r="D39" t="s">
        <v>64</v>
      </c>
      <c r="K39" s="40" t="s">
        <v>4</v>
      </c>
      <c r="L39" s="40">
        <v>3247.1</v>
      </c>
      <c r="M39" s="40" t="s">
        <v>54</v>
      </c>
      <c r="N39" s="40">
        <v>3162.29</v>
      </c>
      <c r="O39" s="40" t="s">
        <v>55</v>
      </c>
    </row>
    <row r="40" spans="11:15" ht="12.75">
      <c r="K40" s="40" t="s">
        <v>5</v>
      </c>
      <c r="L40" s="40">
        <v>6323.3</v>
      </c>
      <c r="M40" s="40" t="s">
        <v>54</v>
      </c>
      <c r="N40" s="40">
        <v>3129.88</v>
      </c>
      <c r="O40" s="40" t="s">
        <v>55</v>
      </c>
    </row>
    <row r="41" spans="11:15" ht="12.75">
      <c r="K41" s="40" t="s">
        <v>6</v>
      </c>
      <c r="L41" s="40">
        <v>4699.75</v>
      </c>
      <c r="M41" s="40" t="s">
        <v>54</v>
      </c>
      <c r="N41" s="40">
        <v>2194.62</v>
      </c>
      <c r="O41" s="40" t="s">
        <v>55</v>
      </c>
    </row>
  </sheetData>
  <sheetProtection/>
  <mergeCells count="44">
    <mergeCell ref="F9:M9"/>
    <mergeCell ref="B22:C22"/>
    <mergeCell ref="B20:C20"/>
    <mergeCell ref="B19:C19"/>
    <mergeCell ref="J5:J6"/>
    <mergeCell ref="D5:D6"/>
    <mergeCell ref="E5:E6"/>
    <mergeCell ref="A1:Q1"/>
    <mergeCell ref="A2:Q2"/>
    <mergeCell ref="A3:E3"/>
    <mergeCell ref="F3:P3"/>
    <mergeCell ref="B4:E4"/>
    <mergeCell ref="L5:M5"/>
    <mergeCell ref="B5:B6"/>
    <mergeCell ref="H5:H6"/>
    <mergeCell ref="P4:P6"/>
    <mergeCell ref="A11:E11"/>
    <mergeCell ref="F11:Q11"/>
    <mergeCell ref="Q4:Q6"/>
    <mergeCell ref="B18:C18"/>
    <mergeCell ref="C5:C6"/>
    <mergeCell ref="B14:C14"/>
    <mergeCell ref="A12:D12"/>
    <mergeCell ref="B13:C13"/>
    <mergeCell ref="A9:D9"/>
    <mergeCell ref="F4:M4"/>
    <mergeCell ref="N9:O9"/>
    <mergeCell ref="G5:G6"/>
    <mergeCell ref="B27:C27"/>
    <mergeCell ref="B28:C28"/>
    <mergeCell ref="I5:I6"/>
    <mergeCell ref="N4:O5"/>
    <mergeCell ref="K5:K6"/>
    <mergeCell ref="F5:F6"/>
    <mergeCell ref="B21:C21"/>
    <mergeCell ref="P29:Q29"/>
    <mergeCell ref="B23:C23"/>
    <mergeCell ref="B24:C24"/>
    <mergeCell ref="A10:E10"/>
    <mergeCell ref="B16:C16"/>
    <mergeCell ref="B17:C17"/>
    <mergeCell ref="B25:C25"/>
    <mergeCell ref="B26:C26"/>
    <mergeCell ref="B15:C15"/>
  </mergeCells>
  <printOptions/>
  <pageMargins left="0.21875" right="0.13135416666666666" top="0.28125" bottom="0.010416666666666666" header="0.3" footer="0.3"/>
  <pageSetup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2019-12-05T10:36:24Z</cp:lastPrinted>
  <dcterms:created xsi:type="dcterms:W3CDTF">2007-02-04T12:22:59Z</dcterms:created>
  <dcterms:modified xsi:type="dcterms:W3CDTF">2019-12-10T12:31:18Z</dcterms:modified>
  <cp:category/>
  <cp:version/>
  <cp:contentType/>
  <cp:contentStatus/>
</cp:coreProperties>
</file>