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декабрь 2019\"/>
    </mc:Choice>
  </mc:AlternateContent>
  <bookViews>
    <workbookView xWindow="240" yWindow="465" windowWidth="12225" windowHeight="4635"/>
  </bookViews>
  <sheets>
    <sheet name="2019" sheetId="13" r:id="rId1"/>
  </sheets>
  <definedNames>
    <definedName name="_xlnm.Print_Area" localSheetId="0">'2019'!$A$2:$Q$29</definedName>
  </definedNames>
  <calcPr calcId="162913"/>
</workbook>
</file>

<file path=xl/calcChain.xml><?xml version="1.0" encoding="utf-8"?>
<calcChain xmlns="http://schemas.openxmlformats.org/spreadsheetml/2006/main">
  <c r="N25" i="13" l="1"/>
  <c r="L26" i="13" l="1"/>
  <c r="D26" i="13" l="1"/>
  <c r="Q26" i="13"/>
  <c r="O28" i="13"/>
  <c r="M28" i="13"/>
  <c r="K28" i="13"/>
  <c r="J28" i="13"/>
  <c r="I28" i="13"/>
  <c r="H28" i="13"/>
  <c r="G28" i="13"/>
  <c r="F28" i="13"/>
  <c r="D27" i="13" l="1"/>
  <c r="L25" i="13" l="1"/>
  <c r="D25" i="13" l="1"/>
  <c r="Q25" i="13"/>
  <c r="D24" i="13"/>
  <c r="N24" i="13"/>
  <c r="Q24" i="13" s="1"/>
  <c r="N23" i="13" l="1"/>
  <c r="N28" i="13" s="1"/>
  <c r="L23" i="13" l="1"/>
  <c r="D23" i="13" l="1"/>
  <c r="Q23" i="13"/>
  <c r="L22" i="13" l="1"/>
  <c r="Q22" i="13" s="1"/>
  <c r="D22" i="13"/>
  <c r="D28" i="13" s="1"/>
  <c r="B22" i="13"/>
  <c r="B28" i="13" s="1"/>
  <c r="L21" i="13"/>
  <c r="Q21" i="13" s="1"/>
  <c r="L20" i="13"/>
  <c r="Q20" i="13" s="1"/>
  <c r="L19" i="13"/>
  <c r="Q19" i="13" s="1"/>
  <c r="L18" i="13"/>
  <c r="Q18" i="13" s="1"/>
  <c r="Q17" i="13"/>
  <c r="L16" i="13"/>
  <c r="Q16" i="13" s="1"/>
  <c r="P15" i="13"/>
  <c r="P28" i="13" s="1"/>
  <c r="L15" i="13"/>
  <c r="P11" i="13"/>
  <c r="O11" i="13"/>
  <c r="N11" i="13"/>
  <c r="M11" i="13"/>
  <c r="L11" i="13"/>
  <c r="K11" i="13"/>
  <c r="J11" i="13"/>
  <c r="I11" i="13"/>
  <c r="H11" i="13"/>
  <c r="G11" i="13"/>
  <c r="F11" i="13"/>
  <c r="Q9" i="13"/>
  <c r="E9" i="13"/>
  <c r="Q8" i="13"/>
  <c r="E8" i="13"/>
  <c r="L28" i="13" l="1"/>
  <c r="Q11" i="13"/>
  <c r="Q15" i="13"/>
  <c r="Q28" i="13" s="1"/>
  <c r="P29" i="13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1127-краска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3079,32-покос май</t>
        </r>
      </text>
    </comment>
    <comment ref="B22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24000-стоимость р-т по диагностике внутридомового газового оборудования</t>
        </r>
      </text>
    </comment>
    <comment ref="M22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24000-стоимость р-т по диагностике внутридомового газового оборудования</t>
        </r>
      </text>
    </comment>
    <comment ref="M23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799,75-тех.обслуживание ОДГО</t>
        </r>
      </text>
    </comment>
  </commentList>
</comments>
</file>

<file path=xl/sharedStrings.xml><?xml version="1.0" encoding="utf-8"?>
<sst xmlns="http://schemas.openxmlformats.org/spreadsheetml/2006/main" count="95" uniqueCount="61">
  <si>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</si>
  <si>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</si>
  <si>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</si>
  <si>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</si>
  <si>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</si>
  <si>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</si>
  <si>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</si>
  <si>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</si>
  <si>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январь</t>
  </si>
  <si>
    <t>июль</t>
  </si>
  <si>
    <t>август</t>
  </si>
  <si>
    <t>октябрь</t>
  </si>
  <si>
    <t>ноябрь</t>
  </si>
  <si>
    <t>декабрь</t>
  </si>
  <si>
    <t>июнь</t>
  </si>
  <si>
    <t>сентябрь</t>
  </si>
  <si>
    <t>ИТОГО:</t>
  </si>
  <si>
    <t>краска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</si>
  <si>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</si>
  <si>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</si>
  <si>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</si>
  <si>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</si>
  <si>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</si>
  <si>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</si>
  <si>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</si>
  <si>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</si>
  <si>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</si>
  <si>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</si>
  <si>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</si>
  <si>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</si>
  <si>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</si>
  <si>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</si>
  <si>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</si>
  <si>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</si>
  <si>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</si>
  <si>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</si>
  <si>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</si>
  <si>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</si>
  <si>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</si>
  <si>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</si>
  <si>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</si>
  <si>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</si>
  <si>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</si>
  <si>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</si>
  <si>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</si>
  <si>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</si>
  <si>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</si>
  <si>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</si>
  <si>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</si>
  <si>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</si>
  <si>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</si>
  <si>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</si>
  <si>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</si>
  <si>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</si>
  <si>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</si>
  <si>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эл-во</t>
  </si>
  <si>
    <t>Информация о доходах и расходах по дому __Бойко 108__на 2019год.</t>
  </si>
  <si>
    <t>сварка входной двери 1 под.</t>
  </si>
  <si>
    <t>Работы по уборке придомовой территории</t>
  </si>
  <si>
    <t>общехозяйственные расходы</t>
  </si>
  <si>
    <t xml:space="preserve"> диагностика внутридомового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</si>
</sst>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0" borderId="0" xfId="0" applyNumberFormat="1"/>
    <xf numFmtId="0" fontId="0" fillId="0" borderId="4" xfId="0" applyBorder="1"/>
    <xf numFmtId="17" fontId="3" fillId="2" borderId="4" xfId="0" applyNumberFormat="1" applyFont="1" applyFill="1" applyBorder="1" applyAlignment="1">
      <alignment horizontal="left"/>
    </xf>
    <xf numFmtId="4" fontId="0" fillId="0" borderId="0" xfId="0" applyNumberFormat="1"/>
    <xf numFmtId="0" fontId="3" fillId="0" borderId="0" xfId="0" applyFont="1" applyFill="1" applyBorder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7" fillId="7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3" fillId="7" borderId="4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 vertical="top" wrapText="1"/>
    </xf>
    <xf numFmtId="4" fontId="2" fillId="7" borderId="4" xfId="0" applyNumberFormat="1" applyFont="1" applyFill="1" applyBorder="1"/>
    <xf numFmtId="2" fontId="2" fillId="10" borderId="14" xfId="0" applyNumberFormat="1" applyFont="1" applyFill="1" applyBorder="1" applyAlignment="1">
      <alignment horizontal="center" vertical="top" wrapText="1"/>
    </xf>
    <xf numFmtId="164" fontId="2" fillId="10" borderId="4" xfId="0" applyNumberFormat="1" applyFont="1" applyFill="1" applyBorder="1"/>
    <xf numFmtId="164" fontId="2" fillId="10" borderId="5" xfId="0" applyNumberFormat="1" applyFont="1" applyFill="1" applyBorder="1"/>
    <xf numFmtId="4" fontId="2" fillId="10" borderId="4" xfId="0" applyNumberFormat="1" applyFont="1" applyFill="1" applyBorder="1"/>
    <xf numFmtId="17" fontId="3" fillId="4" borderId="4" xfId="0" applyNumberFormat="1" applyFont="1" applyFill="1" applyBorder="1" applyAlignment="1">
      <alignment horizontal="left" wrapText="1"/>
    </xf>
    <xf numFmtId="0" fontId="3" fillId="3" borderId="4" xfId="0" applyFont="1" applyFill="1" applyBorder="1"/>
    <xf numFmtId="164" fontId="2" fillId="3" borderId="4" xfId="0" applyNumberFormat="1" applyFont="1" applyFill="1" applyBorder="1"/>
    <xf numFmtId="4" fontId="7" fillId="3" borderId="4" xfId="0" applyNumberFormat="1" applyFont="1" applyFill="1" applyBorder="1"/>
    <xf numFmtId="164" fontId="2" fillId="5" borderId="4" xfId="0" applyNumberFormat="1" applyFont="1" applyFill="1" applyBorder="1"/>
    <xf numFmtId="164" fontId="0" fillId="0" borderId="0" xfId="0" applyNumberFormat="1"/>
    <xf numFmtId="2" fontId="7" fillId="7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vertical="top" textRotation="90" wrapText="1"/>
    </xf>
    <xf numFmtId="0" fontId="1" fillId="7" borderId="4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4" fontId="2" fillId="5" borderId="4" xfId="0" applyNumberFormat="1" applyFont="1" applyFill="1" applyBorder="1"/>
    <xf numFmtId="164" fontId="5" fillId="11" borderId="4" xfId="0" applyNumberFormat="1" applyFont="1" applyFill="1" applyBorder="1"/>
    <xf numFmtId="164" fontId="2" fillId="5" borderId="4" xfId="0" applyNumberFormat="1" applyFont="1" applyFill="1" applyBorder="1" applyAlignment="1"/>
    <xf numFmtId="164" fontId="5" fillId="8" borderId="4" xfId="0" applyNumberFormat="1" applyFont="1" applyFill="1" applyBorder="1"/>
    <xf numFmtId="164" fontId="5" fillId="3" borderId="4" xfId="0" applyNumberFormat="1" applyFont="1" applyFill="1" applyBorder="1"/>
    <xf numFmtId="164" fontId="2" fillId="0" borderId="0" xfId="0" applyNumberFormat="1" applyFont="1" applyFill="1" applyBorder="1"/>
    <xf numFmtId="164" fontId="9" fillId="0" borderId="0" xfId="0" applyNumberFormat="1" applyFont="1" applyFill="1" applyBorder="1"/>
    <xf numFmtId="2" fontId="2" fillId="7" borderId="4" xfId="0" applyNumberFormat="1" applyFont="1" applyFill="1" applyBorder="1" applyAlignment="1">
      <alignment horizontal="right" vertical="top" wrapText="1"/>
    </xf>
    <xf numFmtId="2" fontId="7" fillId="7" borderId="4" xfId="0" applyNumberFormat="1" applyFont="1" applyFill="1" applyBorder="1" applyAlignment="1">
      <alignment horizontal="right" vertical="top" wrapText="1"/>
    </xf>
    <xf numFmtId="164" fontId="2" fillId="0" borderId="0" xfId="0" applyNumberFormat="1" applyFont="1"/>
    <xf numFmtId="0" fontId="7" fillId="7" borderId="2" xfId="0" applyNumberFormat="1" applyFont="1" applyFill="1" applyBorder="1" applyAlignment="1">
      <alignment wrapText="1"/>
    </xf>
    <xf numFmtId="2" fontId="2" fillId="7" borderId="6" xfId="0" applyNumberFormat="1" applyFont="1" applyFill="1" applyBorder="1" applyAlignment="1">
      <alignment horizontal="right" vertical="top" wrapText="1"/>
    </xf>
    <xf numFmtId="164" fontId="2" fillId="10" borderId="0" xfId="0" applyNumberFormat="1" applyFont="1" applyFill="1" applyBorder="1"/>
    <xf numFmtId="2" fontId="2" fillId="0" borderId="1" xfId="0" applyNumberFormat="1" applyFont="1" applyBorder="1" applyAlignment="1">
      <alignment horizontal="left" vertical="top" textRotation="90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2" fillId="10" borderId="8" xfId="0" applyNumberFormat="1" applyFont="1" applyFill="1" applyBorder="1" applyAlignment="1">
      <alignment horizontal="center" vertical="top" wrapText="1"/>
    </xf>
    <xf numFmtId="2" fontId="2" fillId="10" borderId="6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Border="1" applyAlignment="1">
      <alignment vertical="top"/>
    </xf>
    <xf numFmtId="2" fontId="7" fillId="7" borderId="4" xfId="0" applyNumberFormat="1" applyFont="1" applyFill="1" applyBorder="1" applyAlignment="1">
      <alignment horizontal="center" vertical="top" wrapText="1"/>
    </xf>
    <xf numFmtId="0" fontId="12" fillId="7" borderId="4" xfId="0" applyNumberFormat="1" applyFont="1" applyFill="1" applyBorder="1" applyAlignment="1">
      <alignment wrapText="1"/>
    </xf>
    <xf numFmtId="164" fontId="2" fillId="6" borderId="2" xfId="0" applyNumberFormat="1" applyFont="1" applyFill="1" applyBorder="1" applyAlignment="1">
      <alignment horizontal="center"/>
    </xf>
    <xf numFmtId="164" fontId="2" fillId="6" borderId="6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1" fillId="10" borderId="8" xfId="0" applyNumberFormat="1" applyFont="1" applyFill="1" applyBorder="1" applyAlignment="1">
      <alignment horizontal="center" vertical="top" wrapText="1"/>
    </xf>
    <xf numFmtId="2" fontId="1" fillId="10" borderId="6" xfId="0" applyNumberFormat="1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2" fillId="9" borderId="2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7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EA9772"/>
      <color rgb="FF92D69A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44"/>
  <sheetViews>
    <sheetView tabSelected="1" zoomScaleNormal="100" workbookViewId="0">
      <selection activeCell="N26" sqref="N26"/>
    </sheetView>
  </sheetViews>
  <sheetFormatPr defaultRowHeight="12.75" x14ac:dyDescent="0.2"/>
  <cols>
    <col min="3" max="3" width="8.5703125" customWidth="1"/>
    <col min="4" max="4" width="10.140625" customWidth="1"/>
    <col min="8" max="8" width="10.85546875" customWidth="1"/>
    <col min="10" max="10" width="10.42578125" customWidth="1"/>
    <col min="16" max="16" width="9.85546875" customWidth="1"/>
    <col min="18" max="18" width="10.42578125" customWidth="1"/>
  </cols>
  <sheetData>
    <row r="2" spans="1:19" ht="15.75" x14ac:dyDescent="0.25">
      <c r="A2" s="78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9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9" x14ac:dyDescent="0.2">
      <c r="A4" s="80"/>
      <c r="B4" s="81"/>
      <c r="C4" s="81"/>
      <c r="D4" s="81"/>
      <c r="E4" s="82"/>
      <c r="F4" s="83" t="s">
        <v>20</v>
      </c>
      <c r="G4" s="84"/>
      <c r="H4" s="84"/>
      <c r="I4" s="84"/>
      <c r="J4" s="84"/>
      <c r="K4" s="84"/>
      <c r="L4" s="84"/>
      <c r="M4" s="84"/>
      <c r="N4" s="84"/>
      <c r="O4" s="84"/>
      <c r="P4" s="85"/>
      <c r="Q4" s="2"/>
    </row>
    <row r="5" spans="1:19" ht="12.75" customHeight="1" x14ac:dyDescent="0.2">
      <c r="A5" s="6"/>
      <c r="B5" s="86" t="s">
        <v>21</v>
      </c>
      <c r="C5" s="87"/>
      <c r="D5" s="87"/>
      <c r="E5" s="88"/>
      <c r="F5" s="89" t="s">
        <v>0</v>
      </c>
      <c r="G5" s="90"/>
      <c r="H5" s="90"/>
      <c r="I5" s="90"/>
      <c r="J5" s="90"/>
      <c r="K5" s="90"/>
      <c r="L5" s="90"/>
      <c r="M5" s="90"/>
      <c r="N5" s="91" t="s">
        <v>22</v>
      </c>
      <c r="O5" s="92"/>
      <c r="P5" s="95" t="s">
        <v>23</v>
      </c>
      <c r="Q5" s="98" t="s">
        <v>7</v>
      </c>
    </row>
    <row r="6" spans="1:19" ht="12.75" customHeight="1" x14ac:dyDescent="0.2">
      <c r="A6" s="7"/>
      <c r="B6" s="70" t="s">
        <v>24</v>
      </c>
      <c r="C6" s="70" t="s">
        <v>4</v>
      </c>
      <c r="D6" s="70" t="s">
        <v>51</v>
      </c>
      <c r="E6" s="72" t="s">
        <v>5</v>
      </c>
      <c r="F6" s="74" t="s">
        <v>25</v>
      </c>
      <c r="G6" s="74" t="s">
        <v>58</v>
      </c>
      <c r="H6" s="74" t="s">
        <v>26</v>
      </c>
      <c r="I6" s="74" t="s">
        <v>27</v>
      </c>
      <c r="J6" s="74" t="s">
        <v>28</v>
      </c>
      <c r="K6" s="74" t="s">
        <v>59</v>
      </c>
      <c r="L6" s="67" t="s">
        <v>29</v>
      </c>
      <c r="M6" s="69"/>
      <c r="N6" s="93"/>
      <c r="O6" s="94"/>
      <c r="P6" s="96"/>
      <c r="Q6" s="99"/>
    </row>
    <row r="7" spans="1:19" ht="129.75" x14ac:dyDescent="0.2">
      <c r="A7" s="8"/>
      <c r="B7" s="71"/>
      <c r="C7" s="71"/>
      <c r="D7" s="71"/>
      <c r="E7" s="73"/>
      <c r="F7" s="75"/>
      <c r="G7" s="75"/>
      <c r="H7" s="75"/>
      <c r="I7" s="75"/>
      <c r="J7" s="75"/>
      <c r="K7" s="75"/>
      <c r="L7" s="24" t="s">
        <v>52</v>
      </c>
      <c r="M7" s="24" t="s">
        <v>54</v>
      </c>
      <c r="N7" s="40" t="s">
        <v>30</v>
      </c>
      <c r="O7" s="40" t="s">
        <v>31</v>
      </c>
      <c r="P7" s="97"/>
      <c r="Q7" s="100"/>
    </row>
    <row r="8" spans="1:19" x14ac:dyDescent="0.2">
      <c r="A8" s="37">
        <v>2019</v>
      </c>
      <c r="B8" s="44">
        <v>10.9</v>
      </c>
      <c r="C8" s="44">
        <v>2.5</v>
      </c>
      <c r="D8" s="44">
        <v>1.6</v>
      </c>
      <c r="E8" s="10">
        <f>SUM(B8:D8)</f>
        <v>15</v>
      </c>
      <c r="F8" s="34">
        <v>1</v>
      </c>
      <c r="G8" s="34">
        <v>1.51</v>
      </c>
      <c r="H8" s="34">
        <v>1.8</v>
      </c>
      <c r="I8" s="34">
        <v>0.4</v>
      </c>
      <c r="J8" s="34">
        <v>2.1</v>
      </c>
      <c r="K8" s="34">
        <v>2.2000000000000002</v>
      </c>
      <c r="L8" s="34">
        <v>0</v>
      </c>
      <c r="M8" s="38">
        <v>1.89</v>
      </c>
      <c r="N8" s="35">
        <v>1.25</v>
      </c>
      <c r="O8" s="35">
        <v>1.25</v>
      </c>
      <c r="P8" s="23">
        <v>1.6</v>
      </c>
      <c r="Q8" s="9">
        <f>SUM(F8:P8)</f>
        <v>15.000000000000002</v>
      </c>
    </row>
    <row r="9" spans="1:19" x14ac:dyDescent="0.2">
      <c r="A9" s="46" t="s">
        <v>53</v>
      </c>
      <c r="B9" s="44">
        <v>10.9</v>
      </c>
      <c r="C9" s="44">
        <v>5.5</v>
      </c>
      <c r="D9" s="44">
        <v>1.6</v>
      </c>
      <c r="E9" s="10">
        <f>SUM(B9:D9)</f>
        <v>18</v>
      </c>
      <c r="F9" s="34">
        <v>1.2</v>
      </c>
      <c r="G9" s="34">
        <v>1.1100000000000001</v>
      </c>
      <c r="H9" s="34">
        <v>1.8</v>
      </c>
      <c r="I9" s="34">
        <v>0.4</v>
      </c>
      <c r="J9" s="34">
        <v>2.2999999999999998</v>
      </c>
      <c r="K9" s="34">
        <v>2.2000000000000002</v>
      </c>
      <c r="L9" s="34">
        <v>0</v>
      </c>
      <c r="M9" s="34">
        <v>1.89</v>
      </c>
      <c r="N9" s="35">
        <v>2.75</v>
      </c>
      <c r="O9" s="35">
        <v>2.75</v>
      </c>
      <c r="P9" s="45">
        <v>1.6</v>
      </c>
      <c r="Q9" s="9">
        <f>SUM(F9:P9)</f>
        <v>18.000000000000004</v>
      </c>
      <c r="R9" s="1"/>
    </row>
    <row r="10" spans="1:19" ht="22.5" x14ac:dyDescent="0.2">
      <c r="A10" s="64" t="s">
        <v>32</v>
      </c>
      <c r="B10" s="65"/>
      <c r="C10" s="65"/>
      <c r="D10" s="66"/>
      <c r="E10" s="10">
        <v>2493.6</v>
      </c>
      <c r="F10" s="67" t="s">
        <v>33</v>
      </c>
      <c r="G10" s="68"/>
      <c r="H10" s="68"/>
      <c r="I10" s="68"/>
      <c r="J10" s="68"/>
      <c r="K10" s="68"/>
      <c r="L10" s="68"/>
      <c r="M10" s="69"/>
      <c r="N10" s="52" t="s">
        <v>34</v>
      </c>
      <c r="O10" s="53"/>
      <c r="P10" s="9" t="s">
        <v>35</v>
      </c>
      <c r="Q10" s="9"/>
      <c r="S10" s="1"/>
    </row>
    <row r="11" spans="1:19" x14ac:dyDescent="0.2">
      <c r="A11" s="54" t="s">
        <v>36</v>
      </c>
      <c r="B11" s="55"/>
      <c r="C11" s="55"/>
      <c r="D11" s="55"/>
      <c r="E11" s="56"/>
      <c r="F11" s="11">
        <f>F9*E10</f>
        <v>2992.3199999999997</v>
      </c>
      <c r="G11" s="11">
        <f>G9*E10</f>
        <v>2767.8960000000002</v>
      </c>
      <c r="H11" s="11">
        <f>H8*E10</f>
        <v>4488.4799999999996</v>
      </c>
      <c r="I11" s="11">
        <f>I8*E10</f>
        <v>997.44</v>
      </c>
      <c r="J11" s="11">
        <f>J9*E10</f>
        <v>5735.28</v>
      </c>
      <c r="K11" s="11">
        <f>E10*K9</f>
        <v>5485.92</v>
      </c>
      <c r="L11" s="11">
        <f>L8*E10</f>
        <v>0</v>
      </c>
      <c r="M11" s="11">
        <f>M8*E10</f>
        <v>4712.9039999999995</v>
      </c>
      <c r="N11" s="11">
        <f>N9*E10</f>
        <v>6857.4</v>
      </c>
      <c r="O11" s="11">
        <f>O9*E10</f>
        <v>6857.4</v>
      </c>
      <c r="P11" s="11">
        <f>E10*P8</f>
        <v>3989.76</v>
      </c>
      <c r="Q11" s="11">
        <f>SUM(F11:P11)</f>
        <v>44884.800000000003</v>
      </c>
    </row>
    <row r="12" spans="1:19" x14ac:dyDescent="0.2">
      <c r="A12" s="57" t="s">
        <v>37</v>
      </c>
      <c r="B12" s="57"/>
      <c r="C12" s="57"/>
      <c r="D12" s="57"/>
      <c r="E12" s="58"/>
      <c r="F12" s="59" t="s">
        <v>38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9" x14ac:dyDescent="0.2">
      <c r="A13" s="62" t="s">
        <v>39</v>
      </c>
      <c r="B13" s="62"/>
      <c r="C13" s="62"/>
      <c r="D13" s="63"/>
      <c r="E13" s="12">
        <v>-124035.74000000005</v>
      </c>
      <c r="F13" s="41"/>
      <c r="G13" s="42"/>
      <c r="H13" s="13"/>
      <c r="I13" s="42"/>
      <c r="J13" s="42"/>
      <c r="K13" s="42"/>
      <c r="L13" s="42"/>
      <c r="M13" s="42"/>
      <c r="N13" s="42"/>
      <c r="O13" s="42"/>
      <c r="P13" s="42"/>
      <c r="Q13" s="43"/>
    </row>
    <row r="14" spans="1:19" x14ac:dyDescent="0.2">
      <c r="A14" s="25"/>
      <c r="B14" s="76" t="s">
        <v>50</v>
      </c>
      <c r="C14" s="77"/>
      <c r="D14" s="26" t="s">
        <v>37</v>
      </c>
      <c r="E14" s="27" t="s">
        <v>19</v>
      </c>
      <c r="F14" s="41"/>
      <c r="G14" s="42"/>
      <c r="H14" s="13"/>
      <c r="I14" s="42"/>
      <c r="J14" s="42"/>
      <c r="K14" s="42"/>
      <c r="L14" s="42"/>
      <c r="M14" s="42"/>
      <c r="N14" s="42"/>
      <c r="O14" s="42"/>
      <c r="P14" s="42"/>
      <c r="Q14" s="43"/>
    </row>
    <row r="15" spans="1:19" x14ac:dyDescent="0.2">
      <c r="A15" s="3" t="s">
        <v>40</v>
      </c>
      <c r="B15" s="47">
        <v>39351.980000000003</v>
      </c>
      <c r="C15" s="48"/>
      <c r="D15" s="28">
        <v>23053.91</v>
      </c>
      <c r="E15" s="29"/>
      <c r="F15" s="14">
        <v>2992.3199999999997</v>
      </c>
      <c r="G15" s="14">
        <v>2763.45</v>
      </c>
      <c r="H15" s="15">
        <v>4488.4799999999996</v>
      </c>
      <c r="I15" s="14">
        <v>1400</v>
      </c>
      <c r="J15" s="14">
        <v>5735.28</v>
      </c>
      <c r="K15" s="14">
        <v>5485.92</v>
      </c>
      <c r="L15" s="14">
        <f>1115.94</f>
        <v>1115.94</v>
      </c>
      <c r="M15" s="14">
        <v>1500</v>
      </c>
      <c r="N15" s="30">
        <v>0</v>
      </c>
      <c r="O15" s="30">
        <v>0</v>
      </c>
      <c r="P15" s="14">
        <f>P8*E10</f>
        <v>3989.76</v>
      </c>
      <c r="Q15" s="16">
        <f t="shared" ref="Q15:Q26" si="0">SUM(F15:P15)</f>
        <v>29471.149999999994</v>
      </c>
      <c r="R15" s="4"/>
    </row>
    <row r="16" spans="1:19" x14ac:dyDescent="0.2">
      <c r="A16" s="3" t="s">
        <v>41</v>
      </c>
      <c r="B16" s="47">
        <v>37790.83</v>
      </c>
      <c r="C16" s="48"/>
      <c r="D16" s="28">
        <v>30625</v>
      </c>
      <c r="E16" s="29"/>
      <c r="F16" s="14">
        <v>2992.3199999999997</v>
      </c>
      <c r="G16" s="14">
        <v>2763.45</v>
      </c>
      <c r="H16" s="15">
        <v>4488.4799999999996</v>
      </c>
      <c r="I16" s="14">
        <v>1400</v>
      </c>
      <c r="J16" s="14">
        <v>5735.28</v>
      </c>
      <c r="K16" s="14">
        <v>5485.92</v>
      </c>
      <c r="L16" s="14">
        <f>83.05+77.35</f>
        <v>160.39999999999998</v>
      </c>
      <c r="M16" s="14">
        <v>0</v>
      </c>
      <c r="N16" s="30">
        <v>480</v>
      </c>
      <c r="O16" s="30">
        <v>0</v>
      </c>
      <c r="P16" s="14">
        <v>3989.76</v>
      </c>
      <c r="Q16" s="16">
        <f t="shared" si="0"/>
        <v>27495.61</v>
      </c>
      <c r="R16" s="4"/>
    </row>
    <row r="17" spans="1:18" x14ac:dyDescent="0.2">
      <c r="A17" s="3" t="s">
        <v>2</v>
      </c>
      <c r="B17" s="47">
        <v>36836.81</v>
      </c>
      <c r="C17" s="48"/>
      <c r="D17" s="28">
        <v>59064.61</v>
      </c>
      <c r="E17" s="29"/>
      <c r="F17" s="14">
        <v>2992.3199999999997</v>
      </c>
      <c r="G17" s="14">
        <v>2763.45</v>
      </c>
      <c r="H17" s="15">
        <v>4488.4799999999996</v>
      </c>
      <c r="I17" s="14">
        <v>1400</v>
      </c>
      <c r="J17" s="14">
        <v>5735.28</v>
      </c>
      <c r="K17" s="14">
        <v>5485.92</v>
      </c>
      <c r="L17" s="14">
        <v>1519.7</v>
      </c>
      <c r="M17" s="14">
        <v>0</v>
      </c>
      <c r="N17" s="30">
        <v>0</v>
      </c>
      <c r="O17" s="30">
        <v>0</v>
      </c>
      <c r="P17" s="14">
        <v>3989.76</v>
      </c>
      <c r="Q17" s="16">
        <f t="shared" si="0"/>
        <v>28374.909999999996</v>
      </c>
      <c r="R17" s="4"/>
    </row>
    <row r="18" spans="1:18" x14ac:dyDescent="0.2">
      <c r="A18" s="3" t="s">
        <v>42</v>
      </c>
      <c r="B18" s="47">
        <v>39288.03</v>
      </c>
      <c r="C18" s="48"/>
      <c r="D18" s="28">
        <v>22610.53</v>
      </c>
      <c r="E18" s="29"/>
      <c r="F18" s="14">
        <v>2992.3199999999997</v>
      </c>
      <c r="G18" s="14">
        <v>2763.45</v>
      </c>
      <c r="H18" s="15">
        <v>4488.4799999999996</v>
      </c>
      <c r="I18" s="14">
        <v>700</v>
      </c>
      <c r="J18" s="14">
        <v>5735.28</v>
      </c>
      <c r="K18" s="14">
        <v>5485.92</v>
      </c>
      <c r="L18" s="14">
        <f>249.15+1615.25</f>
        <v>1864.4</v>
      </c>
      <c r="M18" s="14">
        <v>1127</v>
      </c>
      <c r="N18" s="30">
        <v>0</v>
      </c>
      <c r="O18" s="30">
        <v>0</v>
      </c>
      <c r="P18" s="14">
        <v>3989.76</v>
      </c>
      <c r="Q18" s="16">
        <f t="shared" si="0"/>
        <v>29146.61</v>
      </c>
      <c r="R18" s="4"/>
    </row>
    <row r="19" spans="1:18" x14ac:dyDescent="0.2">
      <c r="A19" s="3" t="s">
        <v>6</v>
      </c>
      <c r="B19" s="47">
        <v>39643.160000000003</v>
      </c>
      <c r="C19" s="48"/>
      <c r="D19" s="28">
        <v>25553.870000000003</v>
      </c>
      <c r="E19" s="29"/>
      <c r="F19" s="14">
        <v>2992.3199999999997</v>
      </c>
      <c r="G19" s="14">
        <v>2763.45</v>
      </c>
      <c r="H19" s="15">
        <v>4488.4799999999996</v>
      </c>
      <c r="I19" s="14">
        <v>0</v>
      </c>
      <c r="J19" s="14">
        <v>5735.28</v>
      </c>
      <c r="K19" s="14">
        <v>5485.92</v>
      </c>
      <c r="L19" s="14">
        <f>581.35</f>
        <v>581.35</v>
      </c>
      <c r="M19" s="14">
        <v>0</v>
      </c>
      <c r="N19" s="30">
        <v>2268</v>
      </c>
      <c r="O19" s="30">
        <v>0</v>
      </c>
      <c r="P19" s="14">
        <v>3989.76</v>
      </c>
      <c r="Q19" s="16">
        <f t="shared" si="0"/>
        <v>28304.559999999998</v>
      </c>
      <c r="R19" s="4"/>
    </row>
    <row r="20" spans="1:18" x14ac:dyDescent="0.2">
      <c r="A20" s="3" t="s">
        <v>14</v>
      </c>
      <c r="B20" s="47">
        <v>37912.54</v>
      </c>
      <c r="C20" s="48"/>
      <c r="D20" s="28">
        <v>32723.27</v>
      </c>
      <c r="E20" s="29"/>
      <c r="F20" s="14">
        <v>2992.3199999999997</v>
      </c>
      <c r="G20" s="14">
        <v>2763.45</v>
      </c>
      <c r="H20" s="15">
        <v>4488.4799999999996</v>
      </c>
      <c r="I20" s="14">
        <v>0</v>
      </c>
      <c r="J20" s="14">
        <v>5735.28</v>
      </c>
      <c r="K20" s="14">
        <v>5485.92</v>
      </c>
      <c r="L20" s="14">
        <f>249.15+2447.9</f>
        <v>2697.05</v>
      </c>
      <c r="M20" s="14">
        <v>3079.32</v>
      </c>
      <c r="N20" s="30">
        <v>7528</v>
      </c>
      <c r="O20" s="30">
        <v>0</v>
      </c>
      <c r="P20" s="14">
        <v>3989.76</v>
      </c>
      <c r="Q20" s="16">
        <f t="shared" si="0"/>
        <v>38759.579999999994</v>
      </c>
      <c r="R20" s="4"/>
    </row>
    <row r="21" spans="1:18" x14ac:dyDescent="0.2">
      <c r="A21" s="3" t="s">
        <v>9</v>
      </c>
      <c r="B21" s="47">
        <v>47465.39</v>
      </c>
      <c r="C21" s="48"/>
      <c r="D21" s="28">
        <v>26467.09</v>
      </c>
      <c r="E21" s="29"/>
      <c r="F21" s="14">
        <v>2992.3199999999997</v>
      </c>
      <c r="G21" s="14">
        <v>2763.45</v>
      </c>
      <c r="H21" s="15">
        <v>4488.4799999999996</v>
      </c>
      <c r="I21" s="14">
        <v>0</v>
      </c>
      <c r="J21" s="14">
        <v>5735.28</v>
      </c>
      <c r="K21" s="14">
        <v>5485.92</v>
      </c>
      <c r="L21" s="14">
        <f>598.15+1514.01</f>
        <v>2112.16</v>
      </c>
      <c r="M21" s="14">
        <v>0</v>
      </c>
      <c r="N21" s="30">
        <v>13177</v>
      </c>
      <c r="O21" s="30">
        <v>0</v>
      </c>
      <c r="P21" s="14">
        <v>3989.76</v>
      </c>
      <c r="Q21" s="16">
        <f t="shared" si="0"/>
        <v>40744.370000000003</v>
      </c>
      <c r="R21" s="4"/>
    </row>
    <row r="22" spans="1:18" x14ac:dyDescent="0.2">
      <c r="A22" s="3" t="s">
        <v>10</v>
      </c>
      <c r="B22" s="47">
        <f>46997.12+24000</f>
        <v>70997.119999999995</v>
      </c>
      <c r="C22" s="48"/>
      <c r="D22" s="28">
        <f>31028.49+8000+800</f>
        <v>39828.490000000005</v>
      </c>
      <c r="E22" s="29"/>
      <c r="F22" s="14">
        <v>2992.3199999999997</v>
      </c>
      <c r="G22" s="14">
        <v>2763.45</v>
      </c>
      <c r="H22" s="15">
        <v>4488.4799999999996</v>
      </c>
      <c r="I22" s="14">
        <v>0</v>
      </c>
      <c r="J22" s="14">
        <v>5735.28</v>
      </c>
      <c r="K22" s="14">
        <v>5485.92</v>
      </c>
      <c r="L22" s="14">
        <f>341.8+6125.49</f>
        <v>6467.29</v>
      </c>
      <c r="M22" s="14">
        <v>24000</v>
      </c>
      <c r="N22" s="30">
        <v>0</v>
      </c>
      <c r="O22" s="30">
        <v>0</v>
      </c>
      <c r="P22" s="14">
        <v>3989.76</v>
      </c>
      <c r="Q22" s="16">
        <f t="shared" si="0"/>
        <v>55922.5</v>
      </c>
      <c r="R22" s="4"/>
    </row>
    <row r="23" spans="1:18" x14ac:dyDescent="0.2">
      <c r="A23" s="3" t="s">
        <v>43</v>
      </c>
      <c r="B23" s="47">
        <v>51352.21</v>
      </c>
      <c r="C23" s="48"/>
      <c r="D23" s="28">
        <f>40543.12+4800</f>
        <v>45343.12</v>
      </c>
      <c r="E23" s="29"/>
      <c r="F23" s="14">
        <v>2992.3199999999997</v>
      </c>
      <c r="G23" s="14">
        <v>2763.45</v>
      </c>
      <c r="H23" s="15">
        <v>4488.4799999999996</v>
      </c>
      <c r="I23" s="14">
        <v>0</v>
      </c>
      <c r="J23" s="14">
        <v>5735.28</v>
      </c>
      <c r="K23" s="14">
        <v>5485.92</v>
      </c>
      <c r="L23" s="14">
        <f>341.8+9.26</f>
        <v>351.06</v>
      </c>
      <c r="M23" s="14">
        <v>799.75</v>
      </c>
      <c r="N23" s="30">
        <f>6134+7839</f>
        <v>13973</v>
      </c>
      <c r="O23" s="30">
        <v>0</v>
      </c>
      <c r="P23" s="14">
        <v>3989.76</v>
      </c>
      <c r="Q23" s="16">
        <f t="shared" si="0"/>
        <v>40579.019999999997</v>
      </c>
      <c r="R23" s="4"/>
    </row>
    <row r="24" spans="1:18" x14ac:dyDescent="0.2">
      <c r="A24" s="3" t="s">
        <v>44</v>
      </c>
      <c r="B24" s="47">
        <v>45235.9</v>
      </c>
      <c r="C24" s="48"/>
      <c r="D24" s="28">
        <f>42016.68+1600</f>
        <v>43616.68</v>
      </c>
      <c r="E24" s="29"/>
      <c r="F24" s="14">
        <v>2992.3199999999997</v>
      </c>
      <c r="G24" s="14">
        <v>2763.45</v>
      </c>
      <c r="H24" s="15">
        <v>4488.4799999999996</v>
      </c>
      <c r="I24" s="14">
        <v>750</v>
      </c>
      <c r="J24" s="14">
        <v>5735.28</v>
      </c>
      <c r="K24" s="14">
        <v>5485.92</v>
      </c>
      <c r="L24" s="14">
        <v>12130.6</v>
      </c>
      <c r="M24" s="14">
        <v>0</v>
      </c>
      <c r="N24" s="30">
        <f>19609+1041+1566+525</f>
        <v>22741</v>
      </c>
      <c r="O24" s="30">
        <v>0</v>
      </c>
      <c r="P24" s="14">
        <v>3989.76</v>
      </c>
      <c r="Q24" s="16">
        <f t="shared" si="0"/>
        <v>61076.81</v>
      </c>
      <c r="R24" s="4"/>
    </row>
    <row r="25" spans="1:18" x14ac:dyDescent="0.2">
      <c r="A25" s="3" t="s">
        <v>45</v>
      </c>
      <c r="B25" s="47">
        <v>57015.41</v>
      </c>
      <c r="C25" s="48"/>
      <c r="D25" s="28">
        <f>51629.59+800</f>
        <v>52429.59</v>
      </c>
      <c r="E25" s="29"/>
      <c r="F25" s="14">
        <v>2992.3199999999997</v>
      </c>
      <c r="G25" s="14">
        <v>2763.45</v>
      </c>
      <c r="H25" s="15">
        <v>4488.4799999999996</v>
      </c>
      <c r="I25" s="14">
        <v>1500</v>
      </c>
      <c r="J25" s="14">
        <v>5735.28</v>
      </c>
      <c r="K25" s="14">
        <v>5485.92</v>
      </c>
      <c r="L25" s="14">
        <f>256.35+1148.24</f>
        <v>1404.5900000000001</v>
      </c>
      <c r="M25" s="14">
        <v>0</v>
      </c>
      <c r="N25" s="30">
        <f>3249</f>
        <v>3249</v>
      </c>
      <c r="O25" s="30">
        <v>0</v>
      </c>
      <c r="P25" s="14">
        <v>3989.76</v>
      </c>
      <c r="Q25" s="16">
        <f t="shared" si="0"/>
        <v>31608.799999999996</v>
      </c>
      <c r="R25" s="4"/>
    </row>
    <row r="26" spans="1:18" x14ac:dyDescent="0.2">
      <c r="A26" s="3" t="s">
        <v>46</v>
      </c>
      <c r="B26" s="47">
        <v>46289.440000000002</v>
      </c>
      <c r="C26" s="48"/>
      <c r="D26" s="28">
        <f>80398.36+1600</f>
        <v>81998.36</v>
      </c>
      <c r="E26" s="29"/>
      <c r="F26" s="14">
        <v>2992.3199999999997</v>
      </c>
      <c r="G26" s="14">
        <v>2763.45</v>
      </c>
      <c r="H26" s="15">
        <v>4488.4799999999996</v>
      </c>
      <c r="I26" s="14">
        <v>1500</v>
      </c>
      <c r="J26" s="14">
        <v>5735.28</v>
      </c>
      <c r="K26" s="14">
        <v>5485.92</v>
      </c>
      <c r="L26" s="14">
        <f>341.8+1467.807</f>
        <v>1809.607</v>
      </c>
      <c r="M26" s="14">
        <v>0</v>
      </c>
      <c r="N26" s="30">
        <v>63191</v>
      </c>
      <c r="O26" s="30">
        <v>0</v>
      </c>
      <c r="P26" s="14">
        <v>3989.76</v>
      </c>
      <c r="Q26" s="16">
        <f t="shared" si="0"/>
        <v>91955.816999999995</v>
      </c>
    </row>
    <row r="27" spans="1:18" ht="24" x14ac:dyDescent="0.2">
      <c r="A27" s="17" t="s">
        <v>47</v>
      </c>
      <c r="B27" s="47">
        <v>0</v>
      </c>
      <c r="C27" s="48"/>
      <c r="D27" s="28">
        <f>900+900+900+900</f>
        <v>3600</v>
      </c>
      <c r="E27" s="21"/>
      <c r="F27" s="14"/>
      <c r="G27" s="14"/>
      <c r="H27" s="14"/>
      <c r="I27" s="14"/>
      <c r="J27" s="14"/>
      <c r="K27" s="14"/>
      <c r="L27" s="14"/>
      <c r="M27" s="14"/>
      <c r="N27" s="30"/>
      <c r="O27" s="30"/>
      <c r="P27" s="14"/>
      <c r="Q27" s="16"/>
    </row>
    <row r="28" spans="1:18" x14ac:dyDescent="0.2">
      <c r="A28" s="18" t="s">
        <v>5</v>
      </c>
      <c r="B28" s="49">
        <f>SUM(B15:B27)</f>
        <v>549178.82000000007</v>
      </c>
      <c r="C28" s="50"/>
      <c r="D28" s="31">
        <f>SUM(D15:D27)</f>
        <v>486914.5199999999</v>
      </c>
      <c r="E28" s="19"/>
      <c r="F28" s="19">
        <f t="shared" ref="F28:Q28" si="1">SUM(F15:F27)</f>
        <v>35907.839999999997</v>
      </c>
      <c r="G28" s="19">
        <f t="shared" si="1"/>
        <v>33161.4</v>
      </c>
      <c r="H28" s="19">
        <f t="shared" si="1"/>
        <v>53861.75999999998</v>
      </c>
      <c r="I28" s="19">
        <f t="shared" si="1"/>
        <v>8650</v>
      </c>
      <c r="J28" s="19">
        <f t="shared" si="1"/>
        <v>68823.360000000001</v>
      </c>
      <c r="K28" s="19">
        <f t="shared" si="1"/>
        <v>65831.039999999994</v>
      </c>
      <c r="L28" s="19">
        <f t="shared" si="1"/>
        <v>32214.147000000004</v>
      </c>
      <c r="M28" s="19">
        <f t="shared" si="1"/>
        <v>30506.07</v>
      </c>
      <c r="N28" s="31">
        <f t="shared" si="1"/>
        <v>126607</v>
      </c>
      <c r="O28" s="31">
        <f t="shared" si="1"/>
        <v>0</v>
      </c>
      <c r="P28" s="19">
        <f t="shared" si="1"/>
        <v>47877.120000000017</v>
      </c>
      <c r="Q28" s="20">
        <f t="shared" si="1"/>
        <v>503439.73699999991</v>
      </c>
    </row>
    <row r="29" spans="1:18" x14ac:dyDescent="0.2">
      <c r="A29" s="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 t="s">
        <v>16</v>
      </c>
      <c r="P29" s="51">
        <f>SUM(E13+D28-Q28)</f>
        <v>-140560.95700000005</v>
      </c>
      <c r="Q29" s="51"/>
    </row>
    <row r="31" spans="1:18" x14ac:dyDescent="0.2">
      <c r="B31" t="s">
        <v>8</v>
      </c>
      <c r="C31">
        <v>1500</v>
      </c>
      <c r="D31" t="s">
        <v>57</v>
      </c>
      <c r="H31" s="4"/>
      <c r="I31" s="39" t="s">
        <v>8</v>
      </c>
      <c r="J31" s="39">
        <v>0</v>
      </c>
      <c r="K31" s="39" t="s">
        <v>18</v>
      </c>
      <c r="L31" s="39">
        <v>1115.94</v>
      </c>
      <c r="M31" s="39" t="s">
        <v>55</v>
      </c>
      <c r="P31" s="4"/>
    </row>
    <row r="32" spans="1:18" x14ac:dyDescent="0.2">
      <c r="B32" t="s">
        <v>2</v>
      </c>
      <c r="C32">
        <v>1127</v>
      </c>
      <c r="D32" t="s">
        <v>17</v>
      </c>
      <c r="I32" s="39" t="s">
        <v>1</v>
      </c>
      <c r="J32" s="39">
        <v>83.05</v>
      </c>
      <c r="K32" s="39" t="s">
        <v>18</v>
      </c>
      <c r="L32" s="39">
        <v>77.349999999999994</v>
      </c>
      <c r="M32" s="39" t="s">
        <v>55</v>
      </c>
    </row>
    <row r="33" spans="2:16" x14ac:dyDescent="0.2">
      <c r="B33" t="s">
        <v>14</v>
      </c>
      <c r="C33">
        <v>3079.32</v>
      </c>
      <c r="D33" t="s">
        <v>48</v>
      </c>
      <c r="I33" s="39" t="s">
        <v>2</v>
      </c>
      <c r="J33" s="39">
        <v>0</v>
      </c>
      <c r="K33" s="39" t="s">
        <v>18</v>
      </c>
      <c r="L33" s="39">
        <v>1519.7</v>
      </c>
      <c r="M33" s="39" t="s">
        <v>55</v>
      </c>
      <c r="P33" s="4"/>
    </row>
    <row r="34" spans="2:16" x14ac:dyDescent="0.2">
      <c r="B34" t="s">
        <v>10</v>
      </c>
      <c r="C34">
        <v>24000</v>
      </c>
      <c r="D34" t="s">
        <v>60</v>
      </c>
      <c r="G34" s="1"/>
      <c r="I34" s="39" t="s">
        <v>3</v>
      </c>
      <c r="J34" s="39">
        <v>249.15</v>
      </c>
      <c r="K34" s="39" t="s">
        <v>18</v>
      </c>
      <c r="L34" s="39">
        <v>1615.25</v>
      </c>
      <c r="M34" s="39" t="s">
        <v>55</v>
      </c>
    </row>
    <row r="35" spans="2:16" x14ac:dyDescent="0.2">
      <c r="B35" t="s">
        <v>15</v>
      </c>
      <c r="C35">
        <v>799.75</v>
      </c>
      <c r="D35" s="22" t="s">
        <v>49</v>
      </c>
      <c r="I35" s="39" t="s">
        <v>6</v>
      </c>
      <c r="J35" s="39">
        <v>581.35</v>
      </c>
      <c r="K35" s="39" t="s">
        <v>18</v>
      </c>
      <c r="L35" s="39">
        <v>0</v>
      </c>
      <c r="M35" s="39" t="s">
        <v>55</v>
      </c>
    </row>
    <row r="36" spans="2:16" x14ac:dyDescent="0.2">
      <c r="I36" s="39" t="s">
        <v>14</v>
      </c>
      <c r="J36" s="39">
        <v>249.15</v>
      </c>
      <c r="K36" s="39" t="s">
        <v>18</v>
      </c>
      <c r="L36" s="39">
        <v>2447.9</v>
      </c>
      <c r="M36" s="39" t="s">
        <v>55</v>
      </c>
    </row>
    <row r="37" spans="2:16" x14ac:dyDescent="0.2">
      <c r="I37" s="39" t="s">
        <v>9</v>
      </c>
      <c r="J37" s="39">
        <v>598.15</v>
      </c>
      <c r="K37" s="39" t="s">
        <v>18</v>
      </c>
      <c r="L37" s="39">
        <v>1514.01</v>
      </c>
      <c r="M37" s="39" t="s">
        <v>55</v>
      </c>
    </row>
    <row r="38" spans="2:16" x14ac:dyDescent="0.2">
      <c r="I38" s="39" t="s">
        <v>10</v>
      </c>
      <c r="J38" s="39">
        <v>341.8</v>
      </c>
      <c r="K38" s="39" t="s">
        <v>18</v>
      </c>
      <c r="L38" s="39">
        <v>6125.49</v>
      </c>
      <c r="M38" s="39" t="s">
        <v>55</v>
      </c>
    </row>
    <row r="39" spans="2:16" x14ac:dyDescent="0.2">
      <c r="I39" s="39" t="s">
        <v>15</v>
      </c>
      <c r="J39" s="39">
        <v>341.8</v>
      </c>
      <c r="K39" s="39" t="s">
        <v>18</v>
      </c>
      <c r="L39" s="39">
        <v>9.26</v>
      </c>
      <c r="M39" s="39" t="s">
        <v>55</v>
      </c>
    </row>
    <row r="40" spans="2:16" x14ac:dyDescent="0.2">
      <c r="I40" s="39" t="s">
        <v>11</v>
      </c>
      <c r="J40" s="39">
        <v>0</v>
      </c>
      <c r="K40" s="39" t="s">
        <v>18</v>
      </c>
      <c r="L40" s="39">
        <v>12130.6</v>
      </c>
      <c r="M40" s="39" t="s">
        <v>55</v>
      </c>
    </row>
    <row r="41" spans="2:16" x14ac:dyDescent="0.2">
      <c r="I41" s="39" t="s">
        <v>12</v>
      </c>
      <c r="J41" s="39">
        <v>256.35000000000002</v>
      </c>
      <c r="K41" s="39" t="s">
        <v>18</v>
      </c>
      <c r="L41" s="39">
        <v>1148.24</v>
      </c>
      <c r="M41" s="39" t="s">
        <v>55</v>
      </c>
    </row>
    <row r="42" spans="2:16" x14ac:dyDescent="0.2">
      <c r="I42" s="39" t="s">
        <v>13</v>
      </c>
      <c r="J42" s="39">
        <v>341.8</v>
      </c>
      <c r="K42" s="39" t="s">
        <v>18</v>
      </c>
      <c r="L42" s="39">
        <v>1467.807</v>
      </c>
      <c r="M42" s="39" t="s">
        <v>55</v>
      </c>
    </row>
    <row r="43" spans="2:16" x14ac:dyDescent="0.2">
      <c r="J43" s="22"/>
      <c r="L43" s="22"/>
    </row>
    <row r="44" spans="2:16" x14ac:dyDescent="0.2">
      <c r="P44" s="36"/>
    </row>
  </sheetData>
  <mergeCells count="43"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L6:M6"/>
    <mergeCell ref="H6:H7"/>
    <mergeCell ref="I6:I7"/>
    <mergeCell ref="J6:J7"/>
    <mergeCell ref="K6:K7"/>
    <mergeCell ref="B6:B7"/>
    <mergeCell ref="C6:C7"/>
    <mergeCell ref="B15:C15"/>
    <mergeCell ref="B16:C16"/>
    <mergeCell ref="B17:C17"/>
    <mergeCell ref="B18:C18"/>
    <mergeCell ref="B19:C19"/>
    <mergeCell ref="D6:D7"/>
    <mergeCell ref="E6:E7"/>
    <mergeCell ref="F6:F7"/>
    <mergeCell ref="G6:G7"/>
    <mergeCell ref="B14:C14"/>
    <mergeCell ref="N10:O10"/>
    <mergeCell ref="A11:E11"/>
    <mergeCell ref="A12:E12"/>
    <mergeCell ref="F12:Q12"/>
    <mergeCell ref="A13:D13"/>
    <mergeCell ref="A10:D10"/>
    <mergeCell ref="F10:M10"/>
    <mergeCell ref="B20:C20"/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</mergeCells>
  <pageMargins left="0.16666666666666666" right="9.7916666666666666E-2" top="0.3125" bottom="0.3125" header="0.3" footer="0.3"/>
  <pageSetup paperSize="9" scale="92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2020-01-28T05:15:36Z</cp:lastPrinted>
  <dcterms:created xsi:type="dcterms:W3CDTF">2007-02-04T12:22:59Z</dcterms:created>
  <dcterms:modified xsi:type="dcterms:W3CDTF">2020-02-10T06:07:56Z</dcterms:modified>
</cp:coreProperties>
</file>