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9" sheetId="1" r:id="rId1"/>
  </sheets>
  <definedNames>
    <definedName name="_xlnm.Print_Area" localSheetId="0">'2019'!$B$29:$M$43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1500-настройка параметров на теплосчетчике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-4240-краска,известь,растворитель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1800-поверка водомера холодной воды
3300-работа автовышки 3часа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1000-ремонт асфальтового покрытия
5902,50-дезинсекция
1800-поверка счетчика воды
12800-стоимость р-т по диагностике внутридомового газового оборудования</t>
        </r>
      </text>
    </comment>
    <comment ref="G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1265-премия</t>
        </r>
      </text>
    </comment>
    <comment ref="B22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12800-стоимость р-т по диагностике внутридомового газового оборудования</t>
        </r>
      </text>
    </comment>
    <comment ref="M23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1439,62-тех.обслуживание ОДГО</t>
        </r>
      </text>
    </comment>
  </commentList>
</comments>
</file>

<file path=xl/sharedStrings.xml><?xml version="1.0" encoding="utf-8"?>
<sst xmlns="http://schemas.openxmlformats.org/spreadsheetml/2006/main" count="101" uniqueCount="65">
  <si>
    <t>август</t>
  </si>
  <si>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</si>
  <si>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</si>
  <si>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</si>
  <si>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</si>
  <si>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</si>
  <si>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</si>
  <si>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</si>
  <si>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</si>
  <si>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</si>
  <si>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итого</t>
  </si>
  <si>
    <t>май</t>
  </si>
  <si>
    <t>июнь</t>
  </si>
  <si>
    <t>ИТОГО</t>
  </si>
  <si>
    <t>июль</t>
  </si>
  <si>
    <t>х/в</t>
  </si>
  <si>
    <t>ИТОГО:</t>
  </si>
  <si>
    <t>долг</t>
  </si>
  <si>
    <t>ремонт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</si>
  <si>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</si>
  <si>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</si>
  <si>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</si>
  <si>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</si>
  <si>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</si>
  <si>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</si>
  <si>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</si>
  <si>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</si>
  <si>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</si>
  <si>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</si>
  <si>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</si>
  <si>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</si>
  <si>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</si>
  <si>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</si>
  <si>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</si>
  <si>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</si>
  <si>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</si>
  <si>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</si>
  <si>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</si>
  <si>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</si>
  <si>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</si>
  <si>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</si>
  <si>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</si>
  <si>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</si>
  <si>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</si>
  <si>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</si>
  <si>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</si>
  <si>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</si>
  <si>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дезинсекция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</si>
  <si>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</si>
  <si>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</si>
  <si>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</si>
  <si>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</si>
  <si>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2 полугодие</t>
  </si>
  <si>
    <t>услуги сторонних организаций, разовые работы</t>
  </si>
  <si>
    <t>эл-во</t>
  </si>
  <si>
    <t>Информация о доходах и расходах по дому __Вехова 69__на 2019год.</t>
  </si>
  <si>
    <t>Работы по уборке придомовой территории</t>
  </si>
  <si>
    <t>настройка параметров на теплосчетчике</t>
  </si>
  <si>
    <t>краска,известь,растворитель</t>
  </si>
  <si>
    <t>общехозяйственные расходы</t>
  </si>
  <si>
    <t>поверка водомера холодной воды</t>
  </si>
  <si>
    <t>работа автовышки 3часа</t>
  </si>
  <si>
    <t>ремонт асфальтового покрытия</t>
  </si>
  <si>
    <t>поверка счетчика воды</t>
  </si>
  <si>
    <t>диагностика внутридомового газового оборудования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</si>
</sst>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0.000"/>
    <numFmt numFmtId="175" formatCode="0.0"/>
    <numFmt numFmtId="176" formatCode="#,##0.0_р_."/>
    <numFmt numFmtId="177" formatCode="#,##0.0000_р_."/>
    <numFmt numFmtId="178" formatCode="#,##0.00&quot;р.&quot;"/>
    <numFmt numFmtId="179" formatCode="#,##0_р_.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2" fillId="32" borderId="11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2" fillId="32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2" fontId="2" fillId="32" borderId="10" xfId="0" applyNumberFormat="1" applyFont="1" applyFill="1" applyBorder="1" applyAlignment="1">
      <alignment horizontal="right" vertical="top" wrapText="1"/>
    </xf>
    <xf numFmtId="172" fontId="0" fillId="0" borderId="0" xfId="0" applyNumberFormat="1" applyAlignment="1">
      <alignment/>
    </xf>
    <xf numFmtId="4" fontId="11" fillId="32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 horizontal="center"/>
    </xf>
    <xf numFmtId="0" fontId="9" fillId="32" borderId="16" xfId="0" applyNumberFormat="1" applyFont="1" applyFill="1" applyBorder="1" applyAlignment="1">
      <alignment wrapText="1"/>
    </xf>
    <xf numFmtId="172" fontId="1" fillId="13" borderId="0" xfId="0" applyNumberFormat="1" applyFont="1" applyFill="1" applyBorder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top"/>
    </xf>
    <xf numFmtId="0" fontId="12" fillId="32" borderId="16" xfId="0" applyNumberFormat="1" applyFont="1" applyFill="1" applyBorder="1" applyAlignment="1">
      <alignment wrapText="1"/>
    </xf>
    <xf numFmtId="172" fontId="1" fillId="0" borderId="0" xfId="0" applyNumberFormat="1" applyFont="1" applyAlignment="1">
      <alignment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2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textRotation="90" wrapText="1"/>
    </xf>
    <xf numFmtId="2" fontId="2" fillId="0" borderId="23" xfId="0" applyNumberFormat="1" applyFont="1" applyBorder="1" applyAlignment="1">
      <alignment horizontal="left" textRotation="90" wrapText="1"/>
    </xf>
    <xf numFmtId="2" fontId="2" fillId="0" borderId="13" xfId="0" applyNumberFormat="1" applyFont="1" applyBorder="1" applyAlignment="1">
      <alignment horizontal="left" textRotation="90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172" fontId="1" fillId="37" borderId="16" xfId="0" applyNumberFormat="1" applyFont="1" applyFill="1" applyBorder="1" applyAlignment="1">
      <alignment horizontal="center"/>
    </xf>
    <xf numFmtId="0" fontId="0" fillId="37" borderId="15" xfId="0" applyFill="1" applyBorder="1" applyAlignment="1">
      <alignment/>
    </xf>
    <xf numFmtId="172" fontId="1" fillId="37" borderId="1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S47"/>
  <sheetViews>
    <sheetView tabSelected="1" workbookViewId="0" topLeftCell="A7">
      <selection activeCell="G48" sqref="G48"/>
    </sheetView>
  </sheetViews>
  <sheetFormatPr defaultColWidth="9.00390625" defaultRowHeight="12.75"/>
  <cols>
    <col min="1" max="1" width="7.125" style="0" customWidth="1"/>
    <col min="2" max="3" width="6.25390625" style="0" customWidth="1"/>
    <col min="4" max="4" width="9.875" style="0" customWidth="1"/>
    <col min="5" max="5" width="7.875" style="0" customWidth="1"/>
    <col min="6" max="6" width="10.75390625" style="0" bestFit="1" customWidth="1"/>
    <col min="10" max="10" width="9.125" style="0" customWidth="1"/>
    <col min="13" max="13" width="9.375" style="0" customWidth="1"/>
    <col min="15" max="15" width="8.875" style="0" customWidth="1"/>
    <col min="16" max="16" width="9.125" style="0" customWidth="1"/>
    <col min="18" max="18" width="10.75390625" style="0" bestFit="1" customWidth="1"/>
  </cols>
  <sheetData>
    <row r="2" spans="1:17" ht="15.75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2.75">
      <c r="A4" s="56"/>
      <c r="B4" s="57"/>
      <c r="C4" s="57"/>
      <c r="D4" s="57"/>
      <c r="E4" s="58"/>
      <c r="F4" s="59" t="s">
        <v>19</v>
      </c>
      <c r="G4" s="60"/>
      <c r="H4" s="60"/>
      <c r="I4" s="60"/>
      <c r="J4" s="60"/>
      <c r="K4" s="60"/>
      <c r="L4" s="60"/>
      <c r="M4" s="60"/>
      <c r="N4" s="60"/>
      <c r="O4" s="60"/>
      <c r="P4" s="61"/>
      <c r="Q4" s="3"/>
    </row>
    <row r="5" spans="1:17" ht="12.75" customHeight="1">
      <c r="A5" s="5"/>
      <c r="B5" s="62" t="s">
        <v>20</v>
      </c>
      <c r="C5" s="63"/>
      <c r="D5" s="63"/>
      <c r="E5" s="64"/>
      <c r="F5" s="67" t="s">
        <v>4</v>
      </c>
      <c r="G5" s="68"/>
      <c r="H5" s="68"/>
      <c r="I5" s="68"/>
      <c r="J5" s="68"/>
      <c r="K5" s="68"/>
      <c r="L5" s="68"/>
      <c r="M5" s="68"/>
      <c r="N5" s="69" t="s">
        <v>21</v>
      </c>
      <c r="O5" s="70"/>
      <c r="P5" s="73" t="s">
        <v>22</v>
      </c>
      <c r="Q5" s="86" t="s">
        <v>13</v>
      </c>
    </row>
    <row r="6" spans="1:17" ht="12.75" customHeight="1">
      <c r="A6" s="6"/>
      <c r="B6" s="50" t="s">
        <v>23</v>
      </c>
      <c r="C6" s="50" t="s">
        <v>18</v>
      </c>
      <c r="D6" s="50" t="s">
        <v>50</v>
      </c>
      <c r="E6" s="52" t="s">
        <v>10</v>
      </c>
      <c r="F6" s="48" t="s">
        <v>24</v>
      </c>
      <c r="G6" s="48" t="s">
        <v>56</v>
      </c>
      <c r="H6" s="48" t="s">
        <v>25</v>
      </c>
      <c r="I6" s="48" t="s">
        <v>26</v>
      </c>
      <c r="J6" s="48" t="s">
        <v>27</v>
      </c>
      <c r="K6" s="48" t="s">
        <v>59</v>
      </c>
      <c r="L6" s="65" t="s">
        <v>28</v>
      </c>
      <c r="M6" s="66"/>
      <c r="N6" s="71"/>
      <c r="O6" s="72"/>
      <c r="P6" s="74"/>
      <c r="Q6" s="87"/>
    </row>
    <row r="7" spans="1:17" ht="84">
      <c r="A7" s="8"/>
      <c r="B7" s="51"/>
      <c r="C7" s="51"/>
      <c r="D7" s="51"/>
      <c r="E7" s="53"/>
      <c r="F7" s="49"/>
      <c r="G7" s="49"/>
      <c r="H7" s="49"/>
      <c r="I7" s="49"/>
      <c r="J7" s="49"/>
      <c r="K7" s="49"/>
      <c r="L7" s="24" t="s">
        <v>51</v>
      </c>
      <c r="M7" s="24" t="s">
        <v>53</v>
      </c>
      <c r="N7" s="7" t="s">
        <v>29</v>
      </c>
      <c r="O7" s="7" t="s">
        <v>30</v>
      </c>
      <c r="P7" s="75"/>
      <c r="Q7" s="88"/>
    </row>
    <row r="8" spans="1:19" ht="14.25">
      <c r="A8" s="37">
        <v>2019</v>
      </c>
      <c r="B8" s="42">
        <v>9.2</v>
      </c>
      <c r="C8" s="42">
        <v>5.2</v>
      </c>
      <c r="D8" s="42">
        <v>1.6</v>
      </c>
      <c r="E8" s="10">
        <f>SUM(B8:D8)</f>
        <v>15.999999999999998</v>
      </c>
      <c r="F8" s="32">
        <v>1</v>
      </c>
      <c r="G8" s="32">
        <v>1.82</v>
      </c>
      <c r="H8" s="32">
        <v>1.8</v>
      </c>
      <c r="I8" s="32">
        <v>0</v>
      </c>
      <c r="J8" s="32">
        <v>1.3</v>
      </c>
      <c r="K8" s="32">
        <v>2.2</v>
      </c>
      <c r="L8" s="32">
        <v>0</v>
      </c>
      <c r="M8" s="32">
        <v>1.08</v>
      </c>
      <c r="N8" s="33">
        <v>2.6</v>
      </c>
      <c r="O8" s="33">
        <v>2.6</v>
      </c>
      <c r="P8" s="23">
        <v>1.6</v>
      </c>
      <c r="Q8" s="9">
        <f>SUM(F8:P8)</f>
        <v>16</v>
      </c>
      <c r="S8" s="1"/>
    </row>
    <row r="9" spans="1:19" ht="16.5">
      <c r="A9" s="43" t="s">
        <v>52</v>
      </c>
      <c r="B9" s="42">
        <v>9.1</v>
      </c>
      <c r="C9" s="42">
        <v>8.3</v>
      </c>
      <c r="D9" s="42">
        <v>1.6</v>
      </c>
      <c r="E9" s="10">
        <f>SUM(B9:D9)</f>
        <v>19</v>
      </c>
      <c r="F9" s="32">
        <v>1.2</v>
      </c>
      <c r="G9" s="32">
        <v>1.22</v>
      </c>
      <c r="H9" s="32">
        <v>1.8</v>
      </c>
      <c r="I9" s="32">
        <v>0</v>
      </c>
      <c r="J9" s="32">
        <v>1.6</v>
      </c>
      <c r="K9" s="32">
        <v>2.2</v>
      </c>
      <c r="L9" s="32">
        <v>0</v>
      </c>
      <c r="M9" s="32">
        <v>1.08</v>
      </c>
      <c r="N9" s="33">
        <v>3.1</v>
      </c>
      <c r="O9" s="33">
        <v>5.2</v>
      </c>
      <c r="P9" s="23">
        <v>1.6</v>
      </c>
      <c r="Q9" s="9">
        <f>SUM(F9:P9)</f>
        <v>19</v>
      </c>
      <c r="S9" s="1"/>
    </row>
    <row r="10" spans="1:19" ht="12.75">
      <c r="A10" s="89" t="s">
        <v>31</v>
      </c>
      <c r="B10" s="90"/>
      <c r="C10" s="90"/>
      <c r="D10" s="91"/>
      <c r="E10" s="36">
        <v>1669.9</v>
      </c>
      <c r="F10" s="65" t="s">
        <v>32</v>
      </c>
      <c r="G10" s="92"/>
      <c r="H10" s="92"/>
      <c r="I10" s="92"/>
      <c r="J10" s="92"/>
      <c r="K10" s="92"/>
      <c r="L10" s="92"/>
      <c r="M10" s="66"/>
      <c r="N10" s="76" t="s">
        <v>33</v>
      </c>
      <c r="O10" s="77"/>
      <c r="P10" s="9" t="s">
        <v>34</v>
      </c>
      <c r="Q10" s="9"/>
      <c r="R10" s="1"/>
      <c r="S10" s="1"/>
    </row>
    <row r="11" spans="1:17" ht="12.75">
      <c r="A11" s="78" t="s">
        <v>35</v>
      </c>
      <c r="B11" s="79"/>
      <c r="C11" s="79"/>
      <c r="D11" s="79"/>
      <c r="E11" s="80"/>
      <c r="F11" s="11">
        <f>F9*E10</f>
        <v>2003.88</v>
      </c>
      <c r="G11" s="11">
        <f>E10*G9</f>
        <v>2037.278</v>
      </c>
      <c r="H11" s="11">
        <f>H8*E10</f>
        <v>3005.82</v>
      </c>
      <c r="I11" s="11">
        <v>0</v>
      </c>
      <c r="J11" s="11">
        <f>E10*J9</f>
        <v>2671.84</v>
      </c>
      <c r="K11" s="11">
        <f>E10*K9</f>
        <v>3673.7800000000007</v>
      </c>
      <c r="L11" s="11">
        <f>L8*E10</f>
        <v>0</v>
      </c>
      <c r="M11" s="11">
        <f>M8*E10</f>
        <v>1803.4920000000002</v>
      </c>
      <c r="N11" s="11">
        <f>N9*E10</f>
        <v>5176.6900000000005</v>
      </c>
      <c r="O11" s="11">
        <f>O9*E10</f>
        <v>8683.480000000001</v>
      </c>
      <c r="P11" s="11">
        <f>P8*E10</f>
        <v>2671.84</v>
      </c>
      <c r="Q11" s="11">
        <f>F11+G11+H11+I11+J11+K11+L11+M11+N11+O11+P11</f>
        <v>31728.100000000002</v>
      </c>
    </row>
    <row r="12" spans="1:17" ht="12.75">
      <c r="A12" s="81" t="s">
        <v>36</v>
      </c>
      <c r="B12" s="81"/>
      <c r="C12" s="81"/>
      <c r="D12" s="81"/>
      <c r="E12" s="82"/>
      <c r="F12" s="83" t="s">
        <v>37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5"/>
    </row>
    <row r="13" spans="1:17" ht="12.75">
      <c r="A13" s="45" t="s">
        <v>38</v>
      </c>
      <c r="B13" s="45"/>
      <c r="C13" s="45"/>
      <c r="D13" s="46"/>
      <c r="E13" s="35">
        <v>-115878.92000000001</v>
      </c>
      <c r="F13" s="39"/>
      <c r="G13" s="40"/>
      <c r="H13" s="12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2.75">
      <c r="A14" s="25"/>
      <c r="B14" s="47" t="s">
        <v>49</v>
      </c>
      <c r="C14" s="47"/>
      <c r="D14" s="26" t="s">
        <v>36</v>
      </c>
      <c r="E14" s="27" t="s">
        <v>17</v>
      </c>
      <c r="F14" s="39"/>
      <c r="G14" s="40"/>
      <c r="H14" s="12"/>
      <c r="I14" s="40"/>
      <c r="J14" s="40"/>
      <c r="K14" s="40"/>
      <c r="L14" s="40"/>
      <c r="M14" s="40"/>
      <c r="N14" s="40"/>
      <c r="O14" s="40"/>
      <c r="P14" s="40"/>
      <c r="Q14" s="41"/>
    </row>
    <row r="15" spans="1:18" ht="12.75">
      <c r="A15" s="13" t="s">
        <v>39</v>
      </c>
      <c r="B15" s="93">
        <v>28355.01</v>
      </c>
      <c r="C15" s="94"/>
      <c r="D15" s="28">
        <v>22973.97</v>
      </c>
      <c r="E15" s="29"/>
      <c r="F15" s="14">
        <v>2003.88</v>
      </c>
      <c r="G15" s="14">
        <v>2026.53</v>
      </c>
      <c r="H15" s="15">
        <v>3005.82</v>
      </c>
      <c r="I15" s="14">
        <v>0</v>
      </c>
      <c r="J15" s="14">
        <v>2671.84</v>
      </c>
      <c r="K15" s="14">
        <v>3673.7800000000007</v>
      </c>
      <c r="L15" s="14">
        <f>1079.65+630.56</f>
        <v>1710.21</v>
      </c>
      <c r="M15" s="14">
        <v>0</v>
      </c>
      <c r="N15" s="30">
        <v>0</v>
      </c>
      <c r="O15" s="30">
        <v>0</v>
      </c>
      <c r="P15" s="14">
        <v>2671.84</v>
      </c>
      <c r="Q15" s="16">
        <f aca="true" t="shared" si="0" ref="Q15:Q26">SUM(F15:P15)</f>
        <v>17763.9</v>
      </c>
      <c r="R15" s="4"/>
    </row>
    <row r="16" spans="1:17" ht="12.75">
      <c r="A16" s="13" t="s">
        <v>40</v>
      </c>
      <c r="B16" s="93">
        <v>28438.43</v>
      </c>
      <c r="C16" s="95"/>
      <c r="D16" s="28">
        <v>29280.25</v>
      </c>
      <c r="E16" s="29"/>
      <c r="F16" s="14">
        <v>2003.88</v>
      </c>
      <c r="G16" s="14">
        <v>2026.53</v>
      </c>
      <c r="H16" s="15">
        <v>3005.82</v>
      </c>
      <c r="I16" s="14">
        <v>0</v>
      </c>
      <c r="J16" s="14">
        <v>2671.84</v>
      </c>
      <c r="K16" s="14">
        <v>3673.7800000000007</v>
      </c>
      <c r="L16" s="14">
        <f>1856.4+498.3</f>
        <v>2354.7000000000003</v>
      </c>
      <c r="M16" s="14">
        <v>0</v>
      </c>
      <c r="N16" s="30">
        <v>0</v>
      </c>
      <c r="O16" s="30">
        <v>0</v>
      </c>
      <c r="P16" s="14">
        <v>2671.84</v>
      </c>
      <c r="Q16" s="16">
        <f t="shared" si="0"/>
        <v>18408.39</v>
      </c>
    </row>
    <row r="17" spans="1:17" ht="12.75">
      <c r="A17" s="13" t="s">
        <v>8</v>
      </c>
      <c r="B17" s="93">
        <v>29072.97</v>
      </c>
      <c r="C17" s="95"/>
      <c r="D17" s="28">
        <v>26328.14</v>
      </c>
      <c r="E17" s="29"/>
      <c r="F17" s="14">
        <v>2003.88</v>
      </c>
      <c r="G17" s="14">
        <v>2026.53</v>
      </c>
      <c r="H17" s="15">
        <v>3005.82</v>
      </c>
      <c r="I17" s="14">
        <v>0</v>
      </c>
      <c r="J17" s="14">
        <v>2671.84</v>
      </c>
      <c r="K17" s="14">
        <v>3673.7800000000007</v>
      </c>
      <c r="L17" s="14">
        <f>581.35+354.9</f>
        <v>936.25</v>
      </c>
      <c r="M17" s="14">
        <v>0</v>
      </c>
      <c r="N17" s="30">
        <v>976</v>
      </c>
      <c r="O17" s="30">
        <v>10008</v>
      </c>
      <c r="P17" s="14">
        <v>2671.84</v>
      </c>
      <c r="Q17" s="16">
        <f t="shared" si="0"/>
        <v>27973.94</v>
      </c>
    </row>
    <row r="18" spans="1:17" ht="12.75">
      <c r="A18" s="13" t="s">
        <v>41</v>
      </c>
      <c r="B18" s="93">
        <v>27653.58</v>
      </c>
      <c r="C18" s="95"/>
      <c r="D18" s="28">
        <v>25289.64</v>
      </c>
      <c r="E18" s="29"/>
      <c r="F18" s="14">
        <v>2003.88</v>
      </c>
      <c r="G18" s="14">
        <v>2026.53</v>
      </c>
      <c r="H18" s="15">
        <v>3005.82</v>
      </c>
      <c r="I18" s="14">
        <v>0</v>
      </c>
      <c r="J18" s="14">
        <v>2671.84</v>
      </c>
      <c r="K18" s="14">
        <v>3673.7800000000007</v>
      </c>
      <c r="L18" s="14">
        <f>1993.2+1524.25</f>
        <v>3517.45</v>
      </c>
      <c r="M18" s="14">
        <v>1500</v>
      </c>
      <c r="N18" s="30">
        <v>0</v>
      </c>
      <c r="O18" s="30">
        <v>0</v>
      </c>
      <c r="P18" s="14">
        <v>2671.84</v>
      </c>
      <c r="Q18" s="16">
        <f t="shared" si="0"/>
        <v>21071.14</v>
      </c>
    </row>
    <row r="19" spans="1:17" ht="12.75">
      <c r="A19" s="13" t="s">
        <v>11</v>
      </c>
      <c r="B19" s="93">
        <v>30241.9</v>
      </c>
      <c r="C19" s="95"/>
      <c r="D19" s="28">
        <v>23227.67</v>
      </c>
      <c r="E19" s="29"/>
      <c r="F19" s="14">
        <v>2003.88</v>
      </c>
      <c r="G19" s="14">
        <v>2026.53</v>
      </c>
      <c r="H19" s="15">
        <v>3005.82</v>
      </c>
      <c r="I19" s="14">
        <v>0</v>
      </c>
      <c r="J19" s="14">
        <v>2671.84</v>
      </c>
      <c r="K19" s="14">
        <v>3673.7800000000007</v>
      </c>
      <c r="L19" s="14">
        <v>395.85</v>
      </c>
      <c r="M19" s="14">
        <v>4240</v>
      </c>
      <c r="N19" s="30">
        <v>0</v>
      </c>
      <c r="O19" s="30">
        <v>0</v>
      </c>
      <c r="P19" s="14">
        <v>2671.84</v>
      </c>
      <c r="Q19" s="16">
        <f t="shared" si="0"/>
        <v>20689.54</v>
      </c>
    </row>
    <row r="20" spans="1:17" ht="12.75">
      <c r="A20" s="13" t="s">
        <v>12</v>
      </c>
      <c r="B20" s="93">
        <v>29434.24</v>
      </c>
      <c r="C20" s="95"/>
      <c r="D20" s="28">
        <v>29606.32</v>
      </c>
      <c r="E20" s="29"/>
      <c r="F20" s="14">
        <v>2003.88</v>
      </c>
      <c r="G20" s="14">
        <v>2026.53</v>
      </c>
      <c r="H20" s="15">
        <v>3005.82</v>
      </c>
      <c r="I20" s="14">
        <v>0</v>
      </c>
      <c r="J20" s="14">
        <v>2671.84</v>
      </c>
      <c r="K20" s="14">
        <v>3673.7800000000007</v>
      </c>
      <c r="L20" s="14">
        <f>1079.65+1233.05</f>
        <v>2312.7</v>
      </c>
      <c r="M20" s="14">
        <v>13519.9</v>
      </c>
      <c r="N20" s="30">
        <v>0</v>
      </c>
      <c r="O20" s="30">
        <v>0</v>
      </c>
      <c r="P20" s="14">
        <v>2671.84</v>
      </c>
      <c r="Q20" s="16">
        <f t="shared" si="0"/>
        <v>31886.289999999997</v>
      </c>
    </row>
    <row r="21" spans="1:17" ht="12.75">
      <c r="A21" s="13" t="s">
        <v>14</v>
      </c>
      <c r="B21" s="93">
        <v>34049.29</v>
      </c>
      <c r="C21" s="95"/>
      <c r="D21" s="28">
        <v>28693.39</v>
      </c>
      <c r="E21" s="29"/>
      <c r="F21" s="14">
        <v>2003.88</v>
      </c>
      <c r="G21" s="14">
        <v>2026.53</v>
      </c>
      <c r="H21" s="15">
        <v>3005.82</v>
      </c>
      <c r="I21" s="14">
        <v>0</v>
      </c>
      <c r="J21" s="14">
        <v>2671.84</v>
      </c>
      <c r="K21" s="14">
        <v>3673.7800000000007</v>
      </c>
      <c r="L21" s="14">
        <f>598.15+750.06</f>
        <v>1348.21</v>
      </c>
      <c r="M21" s="14">
        <f>1800+3300</f>
        <v>5100</v>
      </c>
      <c r="N21" s="30">
        <v>6929</v>
      </c>
      <c r="O21" s="30">
        <v>0</v>
      </c>
      <c r="P21" s="14">
        <v>2671.84</v>
      </c>
      <c r="Q21" s="16">
        <f t="shared" si="0"/>
        <v>29430.9</v>
      </c>
    </row>
    <row r="22" spans="1:17" ht="12.75">
      <c r="A22" s="13" t="s">
        <v>0</v>
      </c>
      <c r="B22" s="93">
        <f>33089.77+12800</f>
        <v>45889.77</v>
      </c>
      <c r="C22" s="95"/>
      <c r="D22" s="28">
        <f>28783.13+7600+800</f>
        <v>37183.130000000005</v>
      </c>
      <c r="E22" s="29"/>
      <c r="F22" s="14">
        <v>2003.88</v>
      </c>
      <c r="G22" s="14">
        <f>2026.53+1265</f>
        <v>3291.5299999999997</v>
      </c>
      <c r="H22" s="15">
        <v>3005.82</v>
      </c>
      <c r="I22" s="14">
        <v>0</v>
      </c>
      <c r="J22" s="14">
        <v>2671.84</v>
      </c>
      <c r="K22" s="14">
        <v>3673.7800000000007</v>
      </c>
      <c r="L22" s="14">
        <f>512.7+1106.57</f>
        <v>1619.27</v>
      </c>
      <c r="M22" s="14">
        <f>1000+5902.5+1800+12800</f>
        <v>21502.5</v>
      </c>
      <c r="N22" s="30">
        <v>0</v>
      </c>
      <c r="O22" s="30">
        <v>0</v>
      </c>
      <c r="P22" s="14">
        <v>2671.84</v>
      </c>
      <c r="Q22" s="16">
        <f t="shared" si="0"/>
        <v>40440.46000000001</v>
      </c>
    </row>
    <row r="23" spans="1:17" ht="12.75">
      <c r="A23" s="13" t="s">
        <v>42</v>
      </c>
      <c r="B23" s="93">
        <v>33360.74</v>
      </c>
      <c r="C23" s="95"/>
      <c r="D23" s="28">
        <v>25622.74</v>
      </c>
      <c r="E23" s="29"/>
      <c r="F23" s="14">
        <v>2003.88</v>
      </c>
      <c r="G23" s="14">
        <v>2026.53</v>
      </c>
      <c r="H23" s="15">
        <v>3005.82</v>
      </c>
      <c r="I23" s="14">
        <v>0</v>
      </c>
      <c r="J23" s="14">
        <v>2671.84</v>
      </c>
      <c r="K23" s="14">
        <v>3673.78</v>
      </c>
      <c r="L23" s="14">
        <f>341.8+1402.89</f>
        <v>1744.69</v>
      </c>
      <c r="M23" s="14">
        <f>1439.62+13519.9</f>
        <v>14959.52</v>
      </c>
      <c r="N23" s="30">
        <v>0</v>
      </c>
      <c r="O23" s="30">
        <v>0</v>
      </c>
      <c r="P23" s="14">
        <v>2671.84</v>
      </c>
      <c r="Q23" s="16">
        <f t="shared" si="0"/>
        <v>32757.9</v>
      </c>
    </row>
    <row r="24" spans="1:17" ht="12.75">
      <c r="A24" s="13" t="s">
        <v>43</v>
      </c>
      <c r="B24" s="93">
        <v>33486.03</v>
      </c>
      <c r="C24" s="95"/>
      <c r="D24" s="28">
        <f>34305.9+400</f>
        <v>34705.9</v>
      </c>
      <c r="E24" s="29"/>
      <c r="F24" s="14">
        <v>2003.88</v>
      </c>
      <c r="G24" s="14">
        <v>2026.53</v>
      </c>
      <c r="H24" s="15">
        <v>3005.82</v>
      </c>
      <c r="I24" s="14">
        <v>0</v>
      </c>
      <c r="J24" s="14">
        <v>2671.84</v>
      </c>
      <c r="K24" s="14">
        <v>3673.78</v>
      </c>
      <c r="L24" s="14">
        <v>907.48</v>
      </c>
      <c r="M24" s="14">
        <v>0</v>
      </c>
      <c r="N24" s="30">
        <v>0</v>
      </c>
      <c r="O24" s="30">
        <v>0</v>
      </c>
      <c r="P24" s="14">
        <v>2671.84</v>
      </c>
      <c r="Q24" s="16">
        <f t="shared" si="0"/>
        <v>16961.17</v>
      </c>
    </row>
    <row r="25" spans="1:17" ht="12.75">
      <c r="A25" s="13" t="s">
        <v>44</v>
      </c>
      <c r="B25" s="93">
        <v>32648.87</v>
      </c>
      <c r="C25" s="95"/>
      <c r="D25" s="28">
        <f>25547.21+400</f>
        <v>25947.21</v>
      </c>
      <c r="E25" s="29"/>
      <c r="F25" s="14">
        <v>2003.88</v>
      </c>
      <c r="G25" s="14">
        <v>2026.53</v>
      </c>
      <c r="H25" s="15">
        <v>3005.82</v>
      </c>
      <c r="I25" s="14">
        <v>0</v>
      </c>
      <c r="J25" s="14">
        <v>2671.84</v>
      </c>
      <c r="K25" s="14">
        <v>3673.78</v>
      </c>
      <c r="L25" s="14">
        <f>1000.08+2478.05</f>
        <v>3478.13</v>
      </c>
      <c r="M25" s="14">
        <v>0</v>
      </c>
      <c r="N25" s="30">
        <v>0</v>
      </c>
      <c r="O25" s="30">
        <v>5839</v>
      </c>
      <c r="P25" s="14">
        <v>2671.84</v>
      </c>
      <c r="Q25" s="16">
        <f t="shared" si="0"/>
        <v>25370.82</v>
      </c>
    </row>
    <row r="26" spans="1:17" ht="12.75">
      <c r="A26" s="13" t="s">
        <v>45</v>
      </c>
      <c r="B26" s="93">
        <v>35219.6</v>
      </c>
      <c r="C26" s="95"/>
      <c r="D26" s="28">
        <v>34513.36</v>
      </c>
      <c r="E26" s="29"/>
      <c r="F26" s="14">
        <v>2003.88</v>
      </c>
      <c r="G26" s="14">
        <v>2026.53</v>
      </c>
      <c r="H26" s="15">
        <v>3005.82</v>
      </c>
      <c r="I26" s="14">
        <v>0</v>
      </c>
      <c r="J26" s="14">
        <v>2671.84</v>
      </c>
      <c r="K26" s="14">
        <v>3673.78</v>
      </c>
      <c r="L26" s="14">
        <v>1444.56</v>
      </c>
      <c r="M26" s="14">
        <v>0</v>
      </c>
      <c r="N26" s="30">
        <v>0</v>
      </c>
      <c r="O26" s="30">
        <v>0</v>
      </c>
      <c r="P26" s="14">
        <v>2671.84</v>
      </c>
      <c r="Q26" s="16">
        <f t="shared" si="0"/>
        <v>17498.25</v>
      </c>
    </row>
    <row r="27" spans="1:17" ht="12.75">
      <c r="A27" s="17" t="s">
        <v>10</v>
      </c>
      <c r="B27" s="96">
        <f>SUM(B15:B26)</f>
        <v>387850.42999999993</v>
      </c>
      <c r="C27" s="97"/>
      <c r="D27" s="31">
        <f>SUM(D15:D26)</f>
        <v>343371.72000000003</v>
      </c>
      <c r="E27" s="18"/>
      <c r="F27" s="18">
        <f aca="true" t="shared" si="1" ref="F27:Q27">SUM(F15:F26)</f>
        <v>24046.56000000001</v>
      </c>
      <c r="G27" s="18">
        <f t="shared" si="1"/>
        <v>25583.359999999997</v>
      </c>
      <c r="H27" s="18">
        <f t="shared" si="1"/>
        <v>36069.840000000004</v>
      </c>
      <c r="I27" s="18">
        <f t="shared" si="1"/>
        <v>0</v>
      </c>
      <c r="J27" s="18">
        <f t="shared" si="1"/>
        <v>32062.08</v>
      </c>
      <c r="K27" s="18">
        <f t="shared" si="1"/>
        <v>44085.35999999999</v>
      </c>
      <c r="L27" s="18">
        <f t="shared" si="1"/>
        <v>21769.500000000004</v>
      </c>
      <c r="M27" s="18">
        <f t="shared" si="1"/>
        <v>60821.92</v>
      </c>
      <c r="N27" s="31">
        <f t="shared" si="1"/>
        <v>7905</v>
      </c>
      <c r="O27" s="31">
        <f t="shared" si="1"/>
        <v>15847</v>
      </c>
      <c r="P27" s="31">
        <f t="shared" si="1"/>
        <v>32062.08</v>
      </c>
      <c r="Q27" s="19">
        <f t="shared" si="1"/>
        <v>300252.7</v>
      </c>
    </row>
    <row r="28" spans="1:17" ht="12.75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 t="s">
        <v>16</v>
      </c>
      <c r="P28" s="98">
        <f>SUM(E13+D27-Q27)</f>
        <v>-72759.9</v>
      </c>
      <c r="Q28" s="98"/>
    </row>
    <row r="29" spans="2:4" ht="12.75">
      <c r="B29" t="s">
        <v>9</v>
      </c>
      <c r="C29">
        <v>1500</v>
      </c>
      <c r="D29" t="s">
        <v>57</v>
      </c>
    </row>
    <row r="30" spans="2:16" ht="12.75">
      <c r="B30" t="s">
        <v>11</v>
      </c>
      <c r="C30">
        <v>4240</v>
      </c>
      <c r="D30" t="s">
        <v>58</v>
      </c>
      <c r="I30" s="38" t="s">
        <v>6</v>
      </c>
      <c r="J30" s="38">
        <v>1079.65</v>
      </c>
      <c r="K30" s="38" t="s">
        <v>15</v>
      </c>
      <c r="L30" s="38">
        <v>630.56</v>
      </c>
      <c r="M30" s="38" t="s">
        <v>54</v>
      </c>
      <c r="P30" s="1"/>
    </row>
    <row r="31" spans="2:13" ht="12.75">
      <c r="B31" t="s">
        <v>12</v>
      </c>
      <c r="C31" s="2">
        <v>13519.9</v>
      </c>
      <c r="D31" s="4" t="s">
        <v>46</v>
      </c>
      <c r="I31" s="38" t="s">
        <v>7</v>
      </c>
      <c r="J31" s="38">
        <v>498.3</v>
      </c>
      <c r="K31" s="38" t="s">
        <v>15</v>
      </c>
      <c r="L31" s="38">
        <v>1856.4</v>
      </c>
      <c r="M31" s="38" t="s">
        <v>54</v>
      </c>
    </row>
    <row r="32" spans="2:15" ht="12.75">
      <c r="B32" t="s">
        <v>14</v>
      </c>
      <c r="C32">
        <v>1800</v>
      </c>
      <c r="D32" t="s">
        <v>60</v>
      </c>
      <c r="I32" s="38" t="s">
        <v>8</v>
      </c>
      <c r="J32" s="38">
        <v>581.35</v>
      </c>
      <c r="K32" s="38" t="s">
        <v>15</v>
      </c>
      <c r="L32" s="38">
        <v>354.9</v>
      </c>
      <c r="M32" s="38" t="s">
        <v>54</v>
      </c>
      <c r="O32" s="44"/>
    </row>
    <row r="33" spans="3:13" ht="12.75">
      <c r="C33">
        <v>3300</v>
      </c>
      <c r="D33" t="s">
        <v>61</v>
      </c>
      <c r="I33" s="38" t="s">
        <v>9</v>
      </c>
      <c r="J33" s="38">
        <v>1993.2</v>
      </c>
      <c r="K33" s="38" t="s">
        <v>15</v>
      </c>
      <c r="L33" s="38">
        <v>1524.25</v>
      </c>
      <c r="M33" s="38" t="s">
        <v>54</v>
      </c>
    </row>
    <row r="34" spans="2:13" ht="12.75">
      <c r="B34" t="s">
        <v>0</v>
      </c>
      <c r="C34">
        <v>1000</v>
      </c>
      <c r="D34" t="s">
        <v>62</v>
      </c>
      <c r="F34" s="34"/>
      <c r="I34" s="38" t="s">
        <v>11</v>
      </c>
      <c r="J34" s="38">
        <v>0</v>
      </c>
      <c r="K34" s="38" t="s">
        <v>15</v>
      </c>
      <c r="L34" s="38">
        <v>395.85</v>
      </c>
      <c r="M34" s="38" t="s">
        <v>54</v>
      </c>
    </row>
    <row r="35" spans="3:13" ht="12.75">
      <c r="C35">
        <v>5902.5</v>
      </c>
      <c r="D35" t="s">
        <v>47</v>
      </c>
      <c r="I35" s="38" t="s">
        <v>12</v>
      </c>
      <c r="J35" s="38">
        <v>1079.65</v>
      </c>
      <c r="K35" s="38" t="s">
        <v>15</v>
      </c>
      <c r="L35" s="38">
        <v>1233.05</v>
      </c>
      <c r="M35" s="38" t="s">
        <v>54</v>
      </c>
    </row>
    <row r="36" spans="3:13" ht="12.75">
      <c r="C36">
        <v>1800</v>
      </c>
      <c r="D36" t="s">
        <v>63</v>
      </c>
      <c r="I36" s="38" t="s">
        <v>14</v>
      </c>
      <c r="J36" s="38">
        <v>598.15</v>
      </c>
      <c r="K36" s="38" t="s">
        <v>15</v>
      </c>
      <c r="L36" s="38">
        <v>750.06</v>
      </c>
      <c r="M36" s="38" t="s">
        <v>54</v>
      </c>
    </row>
    <row r="37" spans="3:13" ht="12.75">
      <c r="C37">
        <v>12800</v>
      </c>
      <c r="D37" t="s">
        <v>64</v>
      </c>
      <c r="I37" s="38" t="s">
        <v>0</v>
      </c>
      <c r="J37" s="38">
        <v>512.7</v>
      </c>
      <c r="K37" s="38" t="s">
        <v>15</v>
      </c>
      <c r="L37" s="38">
        <v>1106.57</v>
      </c>
      <c r="M37" s="38" t="s">
        <v>54</v>
      </c>
    </row>
    <row r="38" spans="2:13" ht="12.75">
      <c r="B38" t="s">
        <v>1</v>
      </c>
      <c r="C38">
        <v>1439.62</v>
      </c>
      <c r="D38" s="20" t="s">
        <v>48</v>
      </c>
      <c r="I38" s="38" t="s">
        <v>1</v>
      </c>
      <c r="J38" s="38">
        <v>341.8</v>
      </c>
      <c r="K38" s="38" t="s">
        <v>15</v>
      </c>
      <c r="L38" s="38">
        <v>1402.89</v>
      </c>
      <c r="M38" s="38" t="s">
        <v>54</v>
      </c>
    </row>
    <row r="39" spans="3:13" ht="12.75">
      <c r="C39">
        <v>13519.9</v>
      </c>
      <c r="D39" t="s">
        <v>46</v>
      </c>
      <c r="I39" s="38" t="s">
        <v>2</v>
      </c>
      <c r="J39" s="38">
        <v>0</v>
      </c>
      <c r="K39" s="38" t="s">
        <v>15</v>
      </c>
      <c r="L39" s="38">
        <v>907.48</v>
      </c>
      <c r="M39" s="38" t="s">
        <v>54</v>
      </c>
    </row>
    <row r="40" spans="9:13" ht="12.75">
      <c r="I40" s="38" t="s">
        <v>3</v>
      </c>
      <c r="J40" s="38">
        <v>2478.05</v>
      </c>
      <c r="K40" s="38" t="s">
        <v>15</v>
      </c>
      <c r="L40" s="38">
        <v>1000.08</v>
      </c>
      <c r="M40" s="38" t="s">
        <v>54</v>
      </c>
    </row>
    <row r="41" spans="9:13" ht="12.75">
      <c r="I41" s="38" t="s">
        <v>5</v>
      </c>
      <c r="J41" s="38">
        <v>0</v>
      </c>
      <c r="K41" s="38" t="s">
        <v>15</v>
      </c>
      <c r="L41" s="38">
        <v>1444.56</v>
      </c>
      <c r="M41" s="38" t="s">
        <v>54</v>
      </c>
    </row>
    <row r="42" spans="10:12" ht="12.75">
      <c r="J42" s="34"/>
      <c r="L42" s="34"/>
    </row>
    <row r="43" ht="12.75">
      <c r="O43" s="44"/>
    </row>
    <row r="47" ht="12.75">
      <c r="R47" s="34"/>
    </row>
  </sheetData>
  <sheetProtection/>
  <mergeCells count="42">
    <mergeCell ref="P28:Q28"/>
    <mergeCell ref="B21:C21"/>
    <mergeCell ref="B22:C22"/>
    <mergeCell ref="B23:C23"/>
    <mergeCell ref="B24:C24"/>
    <mergeCell ref="B25:C25"/>
    <mergeCell ref="B26:C26"/>
    <mergeCell ref="B15:C15"/>
    <mergeCell ref="B17:C17"/>
    <mergeCell ref="B18:C18"/>
    <mergeCell ref="B16:C16"/>
    <mergeCell ref="B20:C20"/>
    <mergeCell ref="B27:C27"/>
    <mergeCell ref="B19:C19"/>
    <mergeCell ref="N10:O10"/>
    <mergeCell ref="A11:E11"/>
    <mergeCell ref="A12:E12"/>
    <mergeCell ref="F12:Q12"/>
    <mergeCell ref="B6:B7"/>
    <mergeCell ref="Q5:Q7"/>
    <mergeCell ref="C6:C7"/>
    <mergeCell ref="A10:D10"/>
    <mergeCell ref="F10:M10"/>
    <mergeCell ref="A2:Q2"/>
    <mergeCell ref="A3:Q3"/>
    <mergeCell ref="A4:E4"/>
    <mergeCell ref="F4:P4"/>
    <mergeCell ref="B5:E5"/>
    <mergeCell ref="L6:M6"/>
    <mergeCell ref="F5:M5"/>
    <mergeCell ref="N5:O6"/>
    <mergeCell ref="P5:P7"/>
    <mergeCell ref="K6:K7"/>
    <mergeCell ref="A13:D13"/>
    <mergeCell ref="B14:C14"/>
    <mergeCell ref="J6:J7"/>
    <mergeCell ref="D6:D7"/>
    <mergeCell ref="E6:E7"/>
    <mergeCell ref="F6:F7"/>
    <mergeCell ref="G6:G7"/>
    <mergeCell ref="H6:H7"/>
    <mergeCell ref="I6:I7"/>
  </mergeCells>
  <printOptions/>
  <pageMargins left="0.21875" right="0.0103125" top="0.17708333333333334" bottom="0.0625" header="0.3" footer="0.3"/>
  <pageSetup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2020-01-28T06:02:08Z</cp:lastPrinted>
  <dcterms:created xsi:type="dcterms:W3CDTF">2007-02-04T12:22:59Z</dcterms:created>
  <dcterms:modified xsi:type="dcterms:W3CDTF">2020-02-10T06:10:37Z</dcterms:modified>
  <cp:category/>
  <cp:version/>
  <cp:contentType/>
  <cp:contentStatus/>
</cp:coreProperties>
</file>