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2019" sheetId="1" r:id="rId1"/>
  </sheets>
  <definedNames>
    <definedName name="_xlnm.Print_Area" localSheetId="0">'2019'!$A$2:$R$30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500-ремонт лавочки
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5000-опиловка деревьев</t>
        </r>
      </text>
    </comment>
    <comment ref="M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1500-настройка параметров на теплоузле</t>
        </r>
      </text>
    </comment>
  </commentList>
</comments>
</file>

<file path=xl/sharedStrings.xml><?xml version="1.0" encoding="utf-8"?>
<sst xmlns="http://schemas.openxmlformats.org/spreadsheetml/2006/main" count="94" uniqueCount="62">
  <si>
    <t>Содержание</t>
  </si>
  <si>
    <t>ремонт</t>
  </si>
  <si>
    <t>итого</t>
  </si>
  <si>
    <t>июль</t>
  </si>
  <si>
    <t>август</t>
  </si>
  <si>
    <t>ИТОГО</t>
  </si>
  <si>
    <t>сентябрь</t>
  </si>
  <si>
    <t>октябрь</t>
  </si>
  <si>
    <t>Богданова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</si>
  <si>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</si>
  <si>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</si>
  <si>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</si>
  <si>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</si>
  <si>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</si>
  <si>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</si>
  <si>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</si>
  <si>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январь</t>
  </si>
  <si>
    <t>х/в</t>
  </si>
  <si>
    <t>начислено</t>
  </si>
  <si>
    <t>оплачено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</si>
  <si>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</si>
  <si>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</si>
  <si>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</si>
  <si>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</si>
  <si>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</si>
  <si>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</si>
  <si>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</si>
  <si>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</si>
  <si>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</si>
  <si>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</si>
  <si>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</si>
  <si>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</si>
  <si>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</si>
  <si>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</si>
  <si>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</si>
  <si>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</si>
  <si>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</si>
  <si>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</si>
  <si>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</si>
  <si>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</si>
  <si>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</si>
  <si>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</si>
  <si>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</si>
  <si>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</si>
  <si>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</si>
  <si>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</si>
  <si>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</si>
  <si>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</si>
  <si>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</si>
  <si>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</si>
  <si>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</si>
  <si>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</si>
  <si>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оплата коммунальных ресурсов на содержание ОДИ</t>
  </si>
  <si>
    <t>2 полугодие</t>
  </si>
  <si>
    <t>Непредвиденные затраты</t>
  </si>
  <si>
    <t>услуги сторонних организаций, разовые работы</t>
  </si>
  <si>
    <t>эл-во</t>
  </si>
  <si>
    <t>Информация о доходах и расходах по дому __Гагарина 234__на 2019год.</t>
  </si>
  <si>
    <t>общехозяйственные расходы</t>
  </si>
  <si>
    <t>ремонт лавочки</t>
  </si>
  <si>
    <t>опиловка деревьев</t>
  </si>
  <si>
    <t>настройка параметров на теплоузле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</si>
</sst>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0.000"/>
    <numFmt numFmtId="191" formatCode="#,##0.000_р_."/>
    <numFmt numFmtId="192" formatCode="#,##0.0_р_."/>
    <numFmt numFmtId="193" formatCode="#,##0.00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2" fontId="4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/>
    </xf>
    <xf numFmtId="2" fontId="4" fillId="13" borderId="14" xfId="0" applyNumberFormat="1" applyFont="1" applyFill="1" applyBorder="1" applyAlignment="1">
      <alignment horizontal="center" vertical="top" wrapText="1"/>
    </xf>
    <xf numFmtId="2" fontId="4" fillId="13" borderId="15" xfId="0" applyNumberFormat="1" applyFont="1" applyFill="1" applyBorder="1" applyAlignment="1">
      <alignment horizontal="center" vertical="top" wrapText="1"/>
    </xf>
    <xf numFmtId="2" fontId="4" fillId="13" borderId="16" xfId="0" applyNumberFormat="1" applyFont="1" applyFill="1" applyBorder="1" applyAlignment="1">
      <alignment horizontal="center" vertical="top" wrapText="1"/>
    </xf>
    <xf numFmtId="17" fontId="5" fillId="34" borderId="10" xfId="0" applyNumberFormat="1" applyFont="1" applyFill="1" applyBorder="1" applyAlignment="1">
      <alignment horizontal="left"/>
    </xf>
    <xf numFmtId="189" fontId="4" fillId="13" borderId="10" xfId="0" applyNumberFormat="1" applyFont="1" applyFill="1" applyBorder="1" applyAlignment="1">
      <alignment/>
    </xf>
    <xf numFmtId="189" fontId="4" fillId="13" borderId="13" xfId="0" applyNumberFormat="1" applyFont="1" applyFill="1" applyBorder="1" applyAlignment="1">
      <alignment/>
    </xf>
    <xf numFmtId="4" fontId="4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89" fontId="4" fillId="9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189" fontId="10" fillId="35" borderId="10" xfId="0" applyNumberFormat="1" applyFont="1" applyFill="1" applyBorder="1" applyAlignment="1">
      <alignment/>
    </xf>
    <xf numFmtId="189" fontId="10" fillId="7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4" fillId="0" borderId="13" xfId="0" applyNumberFormat="1" applyFont="1" applyBorder="1" applyAlignment="1">
      <alignment vertical="top" textRotation="90" wrapText="1"/>
    </xf>
    <xf numFmtId="2" fontId="4" fillId="0" borderId="13" xfId="0" applyNumberFormat="1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4" fillId="10" borderId="16" xfId="0" applyFont="1" applyFill="1" applyBorder="1" applyAlignment="1">
      <alignment horizontal="center" wrapText="1"/>
    </xf>
    <xf numFmtId="189" fontId="10" fillId="10" borderId="10" xfId="0" applyNumberFormat="1" applyFont="1" applyFill="1" applyBorder="1" applyAlignment="1">
      <alignment/>
    </xf>
    <xf numFmtId="4" fontId="4" fillId="9" borderId="10" xfId="0" applyNumberFormat="1" applyFont="1" applyFill="1" applyBorder="1" applyAlignment="1">
      <alignment/>
    </xf>
    <xf numFmtId="189" fontId="4" fillId="9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0" fillId="13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0" fontId="9" fillId="33" borderId="17" xfId="0" applyNumberFormat="1" applyFont="1" applyFill="1" applyBorder="1" applyAlignment="1">
      <alignment wrapText="1"/>
    </xf>
    <xf numFmtId="189" fontId="4" fillId="13" borderId="0" xfId="0" applyNumberFormat="1" applyFont="1" applyFill="1" applyBorder="1" applyAlignment="1">
      <alignment/>
    </xf>
    <xf numFmtId="2" fontId="3" fillId="13" borderId="17" xfId="0" applyNumberFormat="1" applyFont="1" applyFill="1" applyBorder="1" applyAlignment="1">
      <alignment horizontal="center" vertical="top" wrapText="1"/>
    </xf>
    <xf numFmtId="189" fontId="4" fillId="13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2" fontId="7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11" fillId="33" borderId="17" xfId="0" applyNumberFormat="1" applyFont="1" applyFill="1" applyBorder="1" applyAlignment="1">
      <alignment wrapText="1"/>
    </xf>
    <xf numFmtId="2" fontId="50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 vertical="top" wrapText="1"/>
    </xf>
    <xf numFmtId="189" fontId="1" fillId="0" borderId="0" xfId="0" applyNumberFormat="1" applyFont="1" applyAlignment="1">
      <alignment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2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4" fillId="0" borderId="12" xfId="0" applyNumberFormat="1" applyFont="1" applyBorder="1" applyAlignment="1">
      <alignment horizontal="center" textRotation="90" wrapText="1"/>
    </xf>
    <xf numFmtId="2" fontId="4" fillId="0" borderId="22" xfId="0" applyNumberFormat="1" applyFont="1" applyBorder="1" applyAlignment="1">
      <alignment horizontal="center" textRotation="90" wrapText="1"/>
    </xf>
    <xf numFmtId="2" fontId="4" fillId="0" borderId="13" xfId="0" applyNumberFormat="1" applyFont="1" applyBorder="1" applyAlignment="1">
      <alignment horizontal="center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left" vertical="top" textRotation="90" wrapText="1"/>
    </xf>
    <xf numFmtId="2" fontId="4" fillId="0" borderId="13" xfId="0" applyNumberFormat="1" applyFont="1" applyBorder="1" applyAlignment="1">
      <alignment horizontal="left" vertical="top" textRotation="90" wrapText="1"/>
    </xf>
    <xf numFmtId="0" fontId="3" fillId="7" borderId="17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3" fillId="13" borderId="17" xfId="0" applyNumberFormat="1" applyFont="1" applyFill="1" applyBorder="1" applyAlignment="1">
      <alignment horizontal="center" vertical="top" wrapText="1"/>
    </xf>
    <xf numFmtId="2" fontId="3" fillId="13" borderId="14" xfId="0" applyNumberFormat="1" applyFont="1" applyFill="1" applyBorder="1" applyAlignment="1">
      <alignment horizontal="center" vertical="top" wrapText="1"/>
    </xf>
    <xf numFmtId="2" fontId="3" fillId="13" borderId="16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189" fontId="4" fillId="4" borderId="17" xfId="0" applyNumberFormat="1" applyFont="1" applyFill="1" applyBorder="1" applyAlignment="1">
      <alignment horizontal="center"/>
    </xf>
    <xf numFmtId="189" fontId="4" fillId="4" borderId="16" xfId="0" applyNumberFormat="1" applyFont="1" applyFill="1" applyBorder="1" applyAlignment="1">
      <alignment horizontal="center"/>
    </xf>
    <xf numFmtId="189" fontId="4" fillId="35" borderId="17" xfId="0" applyNumberFormat="1" applyFont="1" applyFill="1" applyBorder="1" applyAlignment="1">
      <alignment horizontal="center"/>
    </xf>
    <xf numFmtId="189" fontId="4" fillId="35" borderId="16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0" fillId="4" borderId="16" xfId="0" applyFill="1" applyBorder="1" applyAlignment="1">
      <alignment/>
    </xf>
    <xf numFmtId="189" fontId="8" fillId="0" borderId="2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49"/>
  <sheetViews>
    <sheetView tabSelected="1" workbookViewId="0" topLeftCell="A1">
      <selection activeCell="R36" sqref="R36"/>
    </sheetView>
  </sheetViews>
  <sheetFormatPr defaultColWidth="9.140625" defaultRowHeight="12.75"/>
  <cols>
    <col min="2" max="2" width="7.57421875" style="0" customWidth="1"/>
    <col min="3" max="3" width="4.8515625" style="0" customWidth="1"/>
    <col min="5" max="5" width="10.7109375" style="0" bestFit="1" customWidth="1"/>
    <col min="10" max="10" width="9.140625" style="0" customWidth="1"/>
    <col min="16" max="16" width="9.140625" style="0" customWidth="1"/>
    <col min="17" max="17" width="9.140625" style="0" hidden="1" customWidth="1"/>
    <col min="18" max="18" width="10.7109375" style="0" bestFit="1" customWidth="1"/>
  </cols>
  <sheetData>
    <row r="2" spans="1:18" ht="15.75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2.75">
      <c r="A4" s="84"/>
      <c r="B4" s="85"/>
      <c r="C4" s="85"/>
      <c r="D4" s="85"/>
      <c r="E4" s="86"/>
      <c r="F4" s="87" t="s">
        <v>21</v>
      </c>
      <c r="G4" s="88"/>
      <c r="H4" s="88"/>
      <c r="I4" s="88"/>
      <c r="J4" s="88"/>
      <c r="K4" s="88"/>
      <c r="L4" s="88"/>
      <c r="M4" s="88"/>
      <c r="N4" s="88"/>
      <c r="O4" s="88"/>
      <c r="P4" s="89"/>
      <c r="Q4" s="30"/>
      <c r="R4" s="1"/>
    </row>
    <row r="5" spans="1:18" ht="12.75">
      <c r="A5" s="4"/>
      <c r="B5" s="90" t="s">
        <v>22</v>
      </c>
      <c r="C5" s="91"/>
      <c r="D5" s="91"/>
      <c r="E5" s="92"/>
      <c r="F5" s="53" t="s">
        <v>0</v>
      </c>
      <c r="G5" s="54"/>
      <c r="H5" s="54"/>
      <c r="I5" s="54"/>
      <c r="J5" s="54"/>
      <c r="K5" s="54"/>
      <c r="L5" s="54"/>
      <c r="M5" s="54"/>
      <c r="N5" s="55" t="s">
        <v>23</v>
      </c>
      <c r="O5" s="56"/>
      <c r="P5" s="59" t="s">
        <v>24</v>
      </c>
      <c r="Q5" s="62" t="s">
        <v>54</v>
      </c>
      <c r="R5" s="65" t="s">
        <v>5</v>
      </c>
    </row>
    <row r="6" spans="1:18" ht="12.75" customHeight="1">
      <c r="A6" s="5"/>
      <c r="B6" s="68" t="s">
        <v>25</v>
      </c>
      <c r="C6" s="68" t="s">
        <v>1</v>
      </c>
      <c r="D6" s="68" t="s">
        <v>26</v>
      </c>
      <c r="E6" s="70" t="s">
        <v>2</v>
      </c>
      <c r="F6" s="72" t="s">
        <v>27</v>
      </c>
      <c r="G6" s="72" t="s">
        <v>28</v>
      </c>
      <c r="H6" s="72" t="s">
        <v>29</v>
      </c>
      <c r="I6" s="72" t="s">
        <v>30</v>
      </c>
      <c r="J6" s="72" t="s">
        <v>31</v>
      </c>
      <c r="K6" s="72" t="s">
        <v>58</v>
      </c>
      <c r="L6" s="96" t="s">
        <v>32</v>
      </c>
      <c r="M6" s="97"/>
      <c r="N6" s="57"/>
      <c r="O6" s="58"/>
      <c r="P6" s="60"/>
      <c r="Q6" s="63"/>
      <c r="R6" s="66"/>
    </row>
    <row r="7" spans="1:18" ht="94.5">
      <c r="A7" s="7"/>
      <c r="B7" s="69"/>
      <c r="C7" s="69"/>
      <c r="D7" s="69"/>
      <c r="E7" s="71"/>
      <c r="F7" s="73"/>
      <c r="G7" s="73"/>
      <c r="H7" s="73"/>
      <c r="I7" s="73"/>
      <c r="J7" s="73"/>
      <c r="K7" s="73"/>
      <c r="L7" s="31" t="s">
        <v>52</v>
      </c>
      <c r="M7" s="31" t="s">
        <v>55</v>
      </c>
      <c r="N7" s="6" t="s">
        <v>33</v>
      </c>
      <c r="O7" s="6" t="s">
        <v>34</v>
      </c>
      <c r="P7" s="61"/>
      <c r="Q7" s="64"/>
      <c r="R7" s="67"/>
    </row>
    <row r="8" spans="1:19" ht="14.25">
      <c r="A8" s="42">
        <v>2019</v>
      </c>
      <c r="B8" s="32">
        <v>12.2</v>
      </c>
      <c r="C8" s="32">
        <v>3.2</v>
      </c>
      <c r="D8" s="32">
        <v>1.6</v>
      </c>
      <c r="E8" s="9">
        <f>SUM(B8:D8)</f>
        <v>17</v>
      </c>
      <c r="F8" s="38">
        <v>1.2</v>
      </c>
      <c r="G8" s="38">
        <v>2.45</v>
      </c>
      <c r="H8" s="38">
        <v>1.8</v>
      </c>
      <c r="I8" s="38">
        <v>0.88</v>
      </c>
      <c r="J8" s="38">
        <v>2.67</v>
      </c>
      <c r="K8" s="38">
        <v>2.2</v>
      </c>
      <c r="L8" s="38">
        <v>0</v>
      </c>
      <c r="M8" s="38">
        <v>1</v>
      </c>
      <c r="N8" s="26">
        <v>1.6</v>
      </c>
      <c r="O8" s="26">
        <v>1.6</v>
      </c>
      <c r="P8" s="27">
        <v>1.6</v>
      </c>
      <c r="Q8" s="27">
        <v>0</v>
      </c>
      <c r="R8" s="8">
        <f>SUM(F8:Q8)</f>
        <v>17</v>
      </c>
      <c r="S8" s="3"/>
    </row>
    <row r="9" spans="1:19" ht="19.5">
      <c r="A9" s="49" t="s">
        <v>53</v>
      </c>
      <c r="B9" s="48">
        <v>12.2</v>
      </c>
      <c r="C9" s="48">
        <v>5.2</v>
      </c>
      <c r="D9" s="48">
        <v>1.6</v>
      </c>
      <c r="E9" s="9">
        <f>SUM(B9:D9)</f>
        <v>19</v>
      </c>
      <c r="F9" s="38">
        <v>1.2</v>
      </c>
      <c r="G9" s="38">
        <v>2.45</v>
      </c>
      <c r="H9" s="38">
        <v>1.8</v>
      </c>
      <c r="I9" s="38">
        <v>0.88</v>
      </c>
      <c r="J9" s="38">
        <v>2.67</v>
      </c>
      <c r="K9" s="38">
        <v>2.2</v>
      </c>
      <c r="L9" s="38">
        <v>0</v>
      </c>
      <c r="M9" s="38">
        <v>1</v>
      </c>
      <c r="N9" s="51">
        <v>2.6</v>
      </c>
      <c r="O9" s="51">
        <v>2.6</v>
      </c>
      <c r="P9" s="47">
        <v>1.6</v>
      </c>
      <c r="Q9" s="27"/>
      <c r="R9" s="8">
        <f>SUM(F9:Q9)</f>
        <v>19</v>
      </c>
      <c r="S9" s="50"/>
    </row>
    <row r="10" spans="1:18" ht="16.5" customHeight="1">
      <c r="A10" s="93" t="s">
        <v>35</v>
      </c>
      <c r="B10" s="94"/>
      <c r="C10" s="94"/>
      <c r="D10" s="95"/>
      <c r="E10" s="9">
        <v>1879.1</v>
      </c>
      <c r="F10" s="96" t="s">
        <v>36</v>
      </c>
      <c r="G10" s="100"/>
      <c r="H10" s="100"/>
      <c r="I10" s="100"/>
      <c r="J10" s="100"/>
      <c r="K10" s="100"/>
      <c r="L10" s="100"/>
      <c r="M10" s="97"/>
      <c r="N10" s="98" t="s">
        <v>37</v>
      </c>
      <c r="O10" s="99"/>
      <c r="P10" s="8" t="s">
        <v>38</v>
      </c>
      <c r="Q10" s="8"/>
      <c r="R10" s="8"/>
    </row>
    <row r="11" spans="1:20" ht="12.75">
      <c r="A11" s="74" t="s">
        <v>39</v>
      </c>
      <c r="B11" s="75"/>
      <c r="C11" s="75"/>
      <c r="D11" s="75"/>
      <c r="E11" s="76"/>
      <c r="F11" s="10">
        <f>F8*E10</f>
        <v>2254.9199999999996</v>
      </c>
      <c r="G11" s="10">
        <f>G8*E10</f>
        <v>4603.795</v>
      </c>
      <c r="H11" s="10">
        <f>H8*E10</f>
        <v>3382.38</v>
      </c>
      <c r="I11" s="10">
        <f>I8*E10</f>
        <v>1653.608</v>
      </c>
      <c r="J11" s="10">
        <f>J8*E10</f>
        <v>5017.196999999999</v>
      </c>
      <c r="K11" s="10">
        <f>K8*E10</f>
        <v>4134.02</v>
      </c>
      <c r="L11" s="10">
        <v>0</v>
      </c>
      <c r="M11" s="10">
        <f>M8*E10</f>
        <v>1879.1</v>
      </c>
      <c r="N11" s="10">
        <f>N9*E10</f>
        <v>4885.66</v>
      </c>
      <c r="O11" s="10">
        <f>O9*E10</f>
        <v>4885.66</v>
      </c>
      <c r="P11" s="10">
        <f>P8*E10</f>
        <v>3006.56</v>
      </c>
      <c r="Q11" s="10">
        <v>0</v>
      </c>
      <c r="R11" s="10">
        <f>F11+G11+H11+I11+J11+K11+L11+M11+N11+O11+P11</f>
        <v>35702.9</v>
      </c>
      <c r="T11" s="39"/>
    </row>
    <row r="12" spans="1:18" ht="12.75">
      <c r="A12" s="77" t="s">
        <v>19</v>
      </c>
      <c r="B12" s="77"/>
      <c r="C12" s="77"/>
      <c r="D12" s="77"/>
      <c r="E12" s="78"/>
      <c r="F12" s="79" t="s">
        <v>40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</row>
    <row r="13" spans="1:18" ht="13.5" customHeight="1">
      <c r="A13" s="108" t="s">
        <v>41</v>
      </c>
      <c r="B13" s="108"/>
      <c r="C13" s="108"/>
      <c r="D13" s="109"/>
      <c r="E13" s="11">
        <v>-103700.24200000003</v>
      </c>
      <c r="F13" s="44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ht="12.75">
      <c r="A14" s="33"/>
      <c r="B14" s="105" t="s">
        <v>18</v>
      </c>
      <c r="C14" s="105"/>
      <c r="D14" s="34" t="s">
        <v>19</v>
      </c>
      <c r="E14" s="36" t="s">
        <v>20</v>
      </c>
      <c r="F14" s="44"/>
      <c r="G14" s="12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4"/>
    </row>
    <row r="15" spans="1:18" ht="12.75">
      <c r="A15" s="15" t="s">
        <v>42</v>
      </c>
      <c r="B15" s="101">
        <v>34623.89</v>
      </c>
      <c r="C15" s="106"/>
      <c r="D15" s="35">
        <v>31323.15</v>
      </c>
      <c r="E15" s="37"/>
      <c r="F15" s="16">
        <v>2254.9199999999996</v>
      </c>
      <c r="G15" s="16">
        <v>4605.75</v>
      </c>
      <c r="H15" s="17">
        <v>3382.38</v>
      </c>
      <c r="I15" s="16">
        <v>2400</v>
      </c>
      <c r="J15" s="16">
        <v>5017.196999999999</v>
      </c>
      <c r="K15" s="16">
        <v>4134.02</v>
      </c>
      <c r="L15" s="16">
        <f>4650.8+2776.42</f>
        <v>7427.22</v>
      </c>
      <c r="M15" s="16">
        <v>0</v>
      </c>
      <c r="N15" s="29">
        <v>0</v>
      </c>
      <c r="O15" s="29">
        <v>0</v>
      </c>
      <c r="P15" s="16">
        <f>P8*E10</f>
        <v>3006.56</v>
      </c>
      <c r="Q15" s="16">
        <v>0</v>
      </c>
      <c r="R15" s="40">
        <f aca="true" t="shared" si="0" ref="R15:R26">SUM(F15:Q15)</f>
        <v>32228.047000000002</v>
      </c>
    </row>
    <row r="16" spans="1:18" ht="12.75">
      <c r="A16" s="15" t="s">
        <v>43</v>
      </c>
      <c r="B16" s="101">
        <v>37675.06</v>
      </c>
      <c r="C16" s="102"/>
      <c r="D16" s="35">
        <v>37244.799999999996</v>
      </c>
      <c r="E16" s="37"/>
      <c r="F16" s="16">
        <v>2254.9199999999996</v>
      </c>
      <c r="G16" s="16">
        <v>4605.75</v>
      </c>
      <c r="H16" s="17">
        <v>3382.38</v>
      </c>
      <c r="I16" s="16">
        <v>2400</v>
      </c>
      <c r="J16" s="16">
        <v>5017.196999999999</v>
      </c>
      <c r="K16" s="16">
        <v>4134.02</v>
      </c>
      <c r="L16" s="16">
        <f>5588.88</f>
        <v>5588.88</v>
      </c>
      <c r="M16" s="16">
        <v>0</v>
      </c>
      <c r="N16" s="29">
        <v>480</v>
      </c>
      <c r="O16" s="29">
        <v>0</v>
      </c>
      <c r="P16" s="16">
        <v>3006.56</v>
      </c>
      <c r="Q16" s="16"/>
      <c r="R16" s="40">
        <f t="shared" si="0"/>
        <v>30869.707000000002</v>
      </c>
    </row>
    <row r="17" spans="1:18" ht="12.75">
      <c r="A17" s="15" t="s">
        <v>12</v>
      </c>
      <c r="B17" s="101">
        <v>35851.54</v>
      </c>
      <c r="C17" s="102"/>
      <c r="D17" s="35">
        <v>26077.16</v>
      </c>
      <c r="E17" s="37"/>
      <c r="F17" s="16">
        <v>2254.9199999999996</v>
      </c>
      <c r="G17" s="16">
        <v>4605.75</v>
      </c>
      <c r="H17" s="17">
        <v>3382.38</v>
      </c>
      <c r="I17" s="16">
        <v>2400</v>
      </c>
      <c r="J17" s="16">
        <v>5017.196999999999</v>
      </c>
      <c r="K17" s="16">
        <v>4134.02</v>
      </c>
      <c r="L17" s="16">
        <v>4548.94</v>
      </c>
      <c r="M17" s="16">
        <v>0</v>
      </c>
      <c r="N17" s="29">
        <v>0</v>
      </c>
      <c r="O17" s="29">
        <v>0</v>
      </c>
      <c r="P17" s="16">
        <v>3006.56</v>
      </c>
      <c r="Q17" s="16"/>
      <c r="R17" s="40">
        <f t="shared" si="0"/>
        <v>29349.767</v>
      </c>
    </row>
    <row r="18" spans="1:18" ht="12.75">
      <c r="A18" s="15" t="s">
        <v>44</v>
      </c>
      <c r="B18" s="101">
        <v>35239.21</v>
      </c>
      <c r="C18" s="102"/>
      <c r="D18" s="35">
        <v>28945.08</v>
      </c>
      <c r="E18" s="37"/>
      <c r="F18" s="16">
        <v>2254.9199999999996</v>
      </c>
      <c r="G18" s="16">
        <v>4605.75</v>
      </c>
      <c r="H18" s="17">
        <v>3382.38</v>
      </c>
      <c r="I18" s="16">
        <v>1700</v>
      </c>
      <c r="J18" s="16">
        <v>5017.196999999999</v>
      </c>
      <c r="K18" s="16">
        <v>4134.02</v>
      </c>
      <c r="L18" s="16">
        <f>1494.9+3196.38</f>
        <v>4691.280000000001</v>
      </c>
      <c r="M18" s="16">
        <v>0</v>
      </c>
      <c r="N18" s="29">
        <v>0</v>
      </c>
      <c r="O18" s="29">
        <v>0</v>
      </c>
      <c r="P18" s="16">
        <v>3006.56</v>
      </c>
      <c r="Q18" s="16"/>
      <c r="R18" s="40">
        <f t="shared" si="0"/>
        <v>28792.107</v>
      </c>
    </row>
    <row r="19" spans="1:18" ht="12.75">
      <c r="A19" s="15" t="s">
        <v>14</v>
      </c>
      <c r="B19" s="101">
        <v>35389.6</v>
      </c>
      <c r="C19" s="102"/>
      <c r="D19" s="35">
        <v>33297.76</v>
      </c>
      <c r="E19" s="37"/>
      <c r="F19" s="16">
        <v>2254.9199999999996</v>
      </c>
      <c r="G19" s="16">
        <v>4605.75</v>
      </c>
      <c r="H19" s="17">
        <v>3382.38</v>
      </c>
      <c r="I19" s="16">
        <v>1000</v>
      </c>
      <c r="J19" s="16">
        <v>5017.196999999999</v>
      </c>
      <c r="K19" s="16">
        <v>4134.02</v>
      </c>
      <c r="L19" s="16">
        <f>1910.15+4102.34</f>
        <v>6012.49</v>
      </c>
      <c r="M19" s="16">
        <v>0</v>
      </c>
      <c r="N19" s="29">
        <v>0</v>
      </c>
      <c r="O19" s="29">
        <v>0</v>
      </c>
      <c r="P19" s="16">
        <v>3006.56</v>
      </c>
      <c r="Q19" s="16"/>
      <c r="R19" s="40">
        <f t="shared" si="0"/>
        <v>29413.317</v>
      </c>
    </row>
    <row r="20" spans="1:18" ht="12.75">
      <c r="A20" s="15" t="s">
        <v>15</v>
      </c>
      <c r="B20" s="101">
        <v>36469.1</v>
      </c>
      <c r="C20" s="102"/>
      <c r="D20" s="35">
        <v>34962.240000000005</v>
      </c>
      <c r="E20" s="37"/>
      <c r="F20" s="16">
        <v>2254.9199999999996</v>
      </c>
      <c r="G20" s="16">
        <v>4605.75</v>
      </c>
      <c r="H20" s="17">
        <v>3382.38</v>
      </c>
      <c r="I20" s="16">
        <v>1000</v>
      </c>
      <c r="J20" s="16">
        <v>5017.196999999999</v>
      </c>
      <c r="K20" s="16">
        <v>4134.02</v>
      </c>
      <c r="L20" s="16">
        <f>1079.65+6332.15</f>
        <v>7411.799999999999</v>
      </c>
      <c r="M20" s="16">
        <f>500+3485.3</f>
        <v>3985.3</v>
      </c>
      <c r="N20" s="29">
        <v>0</v>
      </c>
      <c r="O20" s="29">
        <v>0</v>
      </c>
      <c r="P20" s="16">
        <v>3006.56</v>
      </c>
      <c r="Q20" s="16"/>
      <c r="R20" s="40">
        <f t="shared" si="0"/>
        <v>34797.926999999996</v>
      </c>
    </row>
    <row r="21" spans="1:18" ht="12.75">
      <c r="A21" s="15" t="s">
        <v>3</v>
      </c>
      <c r="B21" s="101">
        <v>37805.11</v>
      </c>
      <c r="C21" s="102"/>
      <c r="D21" s="35">
        <v>27086.14</v>
      </c>
      <c r="E21" s="37"/>
      <c r="F21" s="16">
        <v>2254.9199999999996</v>
      </c>
      <c r="G21" s="16">
        <v>4605.75</v>
      </c>
      <c r="H21" s="17">
        <v>3382.38</v>
      </c>
      <c r="I21" s="16">
        <v>1000</v>
      </c>
      <c r="J21" s="16">
        <v>5017.196999999999</v>
      </c>
      <c r="K21" s="16">
        <v>4134.02</v>
      </c>
      <c r="L21" s="16">
        <f>6066.95+2219.4</f>
        <v>8286.35</v>
      </c>
      <c r="M21" s="16">
        <v>5000</v>
      </c>
      <c r="N21" s="29">
        <v>10767</v>
      </c>
      <c r="O21" s="29">
        <v>0</v>
      </c>
      <c r="P21" s="16">
        <v>3006.56</v>
      </c>
      <c r="Q21" s="16"/>
      <c r="R21" s="40">
        <f t="shared" si="0"/>
        <v>47454.176999999996</v>
      </c>
    </row>
    <row r="22" spans="1:18" ht="12.75">
      <c r="A22" s="15" t="s">
        <v>4</v>
      </c>
      <c r="B22" s="101">
        <v>43989.19</v>
      </c>
      <c r="C22" s="102"/>
      <c r="D22" s="35">
        <v>34204.99</v>
      </c>
      <c r="E22" s="37"/>
      <c r="F22" s="16">
        <v>2254.9199999999996</v>
      </c>
      <c r="G22" s="16">
        <v>4605.75</v>
      </c>
      <c r="H22" s="17">
        <v>3382.38</v>
      </c>
      <c r="I22" s="16">
        <v>1000</v>
      </c>
      <c r="J22" s="16">
        <v>5017.196999999999</v>
      </c>
      <c r="K22" s="16">
        <v>4134.02</v>
      </c>
      <c r="L22" s="16">
        <f>1879.9+4357.8</f>
        <v>6237.700000000001</v>
      </c>
      <c r="M22" s="16">
        <v>0</v>
      </c>
      <c r="N22" s="29">
        <v>5560</v>
      </c>
      <c r="O22" s="29">
        <v>1591</v>
      </c>
      <c r="P22" s="16">
        <v>3006.56</v>
      </c>
      <c r="Q22" s="16"/>
      <c r="R22" s="40">
        <f t="shared" si="0"/>
        <v>36789.527</v>
      </c>
    </row>
    <row r="23" spans="1:18" ht="12.75">
      <c r="A23" s="15" t="s">
        <v>45</v>
      </c>
      <c r="B23" s="101">
        <v>41940.58</v>
      </c>
      <c r="C23" s="102"/>
      <c r="D23" s="35">
        <v>35291.87</v>
      </c>
      <c r="E23" s="37"/>
      <c r="F23" s="16">
        <v>2254.9199999999996</v>
      </c>
      <c r="G23" s="16">
        <v>4605.75</v>
      </c>
      <c r="H23" s="17">
        <v>3382.38</v>
      </c>
      <c r="I23" s="16">
        <v>1000</v>
      </c>
      <c r="J23" s="16">
        <v>5017.196999999999</v>
      </c>
      <c r="K23" s="16">
        <v>4134.02</v>
      </c>
      <c r="L23" s="16">
        <f>1709+1389.96</f>
        <v>3098.96</v>
      </c>
      <c r="M23" s="16">
        <v>0</v>
      </c>
      <c r="N23" s="29">
        <v>0</v>
      </c>
      <c r="O23" s="29">
        <v>0</v>
      </c>
      <c r="P23" s="16">
        <v>3006.56</v>
      </c>
      <c r="Q23" s="16"/>
      <c r="R23" s="40">
        <f t="shared" si="0"/>
        <v>26499.787</v>
      </c>
    </row>
    <row r="24" spans="1:18" ht="12.75">
      <c r="A24" s="15" t="s">
        <v>46</v>
      </c>
      <c r="B24" s="101">
        <v>38801.98</v>
      </c>
      <c r="C24" s="102"/>
      <c r="D24" s="35">
        <v>39651.22</v>
      </c>
      <c r="E24" s="37"/>
      <c r="F24" s="16">
        <v>2254.9199999999996</v>
      </c>
      <c r="G24" s="16">
        <v>4605.75</v>
      </c>
      <c r="H24" s="17">
        <v>3382.38</v>
      </c>
      <c r="I24" s="16">
        <v>1700</v>
      </c>
      <c r="J24" s="16">
        <v>5017.196999999999</v>
      </c>
      <c r="K24" s="16">
        <v>4134.02</v>
      </c>
      <c r="L24" s="16">
        <f>4357.95+4490.64</f>
        <v>8848.59</v>
      </c>
      <c r="M24" s="16">
        <v>1500</v>
      </c>
      <c r="N24" s="29">
        <v>0</v>
      </c>
      <c r="O24" s="29">
        <v>0</v>
      </c>
      <c r="P24" s="16">
        <v>3006.56</v>
      </c>
      <c r="Q24" s="16"/>
      <c r="R24" s="40">
        <f t="shared" si="0"/>
        <v>34449.417</v>
      </c>
    </row>
    <row r="25" spans="1:18" ht="12.75">
      <c r="A25" s="15" t="s">
        <v>47</v>
      </c>
      <c r="B25" s="101">
        <v>44551.42</v>
      </c>
      <c r="C25" s="102"/>
      <c r="D25" s="35">
        <v>32687.25</v>
      </c>
      <c r="E25" s="37"/>
      <c r="F25" s="16">
        <v>2254.9199999999996</v>
      </c>
      <c r="G25" s="16">
        <v>4605.75</v>
      </c>
      <c r="H25" s="17">
        <v>3382.38</v>
      </c>
      <c r="I25" s="16">
        <v>2400</v>
      </c>
      <c r="J25" s="16">
        <v>5017.196999999999</v>
      </c>
      <c r="K25" s="16">
        <v>4134.02</v>
      </c>
      <c r="L25" s="16">
        <f>2307.15+4348.08</f>
        <v>6655.23</v>
      </c>
      <c r="M25" s="16">
        <v>0</v>
      </c>
      <c r="N25" s="29">
        <v>0</v>
      </c>
      <c r="O25" s="29">
        <v>21425</v>
      </c>
      <c r="P25" s="16">
        <v>3006.56</v>
      </c>
      <c r="Q25" s="16"/>
      <c r="R25" s="40">
        <f t="shared" si="0"/>
        <v>52881.057</v>
      </c>
    </row>
    <row r="26" spans="1:18" ht="12.75">
      <c r="A26" s="15" t="s">
        <v>48</v>
      </c>
      <c r="B26" s="101">
        <v>42358.1</v>
      </c>
      <c r="C26" s="102"/>
      <c r="D26" s="35">
        <v>42570.84</v>
      </c>
      <c r="E26" s="37"/>
      <c r="F26" s="16">
        <v>2254.9199999999996</v>
      </c>
      <c r="G26" s="16">
        <v>4605.75</v>
      </c>
      <c r="H26" s="17">
        <v>3382.38</v>
      </c>
      <c r="I26" s="16">
        <v>2400</v>
      </c>
      <c r="J26" s="16">
        <v>5017.196999999999</v>
      </c>
      <c r="K26" s="16">
        <v>4134.02</v>
      </c>
      <c r="L26" s="16">
        <f>3759.8+1364.04</f>
        <v>5123.84</v>
      </c>
      <c r="M26" s="16">
        <v>0</v>
      </c>
      <c r="N26" s="29">
        <v>0</v>
      </c>
      <c r="O26" s="29">
        <v>0</v>
      </c>
      <c r="P26" s="16">
        <v>3006.56</v>
      </c>
      <c r="Q26" s="16"/>
      <c r="R26" s="40">
        <f t="shared" si="0"/>
        <v>29924.667</v>
      </c>
    </row>
    <row r="27" spans="1:18" ht="24">
      <c r="A27" s="19" t="s">
        <v>49</v>
      </c>
      <c r="B27" s="101">
        <v>0</v>
      </c>
      <c r="C27" s="102"/>
      <c r="D27" s="35">
        <f>900+900+900+900</f>
        <v>3600</v>
      </c>
      <c r="E27" s="25"/>
      <c r="F27" s="16"/>
      <c r="G27" s="16"/>
      <c r="H27" s="16"/>
      <c r="I27" s="16"/>
      <c r="J27" s="16"/>
      <c r="K27" s="16"/>
      <c r="L27" s="16"/>
      <c r="M27" s="16"/>
      <c r="N27" s="29"/>
      <c r="O27" s="29"/>
      <c r="P27" s="16"/>
      <c r="Q27" s="16"/>
      <c r="R27" s="18"/>
    </row>
    <row r="28" spans="1:18" ht="24">
      <c r="A28" s="19" t="s">
        <v>8</v>
      </c>
      <c r="B28" s="101">
        <v>0</v>
      </c>
      <c r="C28" s="102"/>
      <c r="D28" s="35">
        <f>2514.24+2514.24+2514.24+2514.24</f>
        <v>10056.96</v>
      </c>
      <c r="E28" s="25"/>
      <c r="F28" s="16"/>
      <c r="G28" s="16"/>
      <c r="H28" s="16"/>
      <c r="I28" s="16"/>
      <c r="J28" s="16"/>
      <c r="K28" s="16"/>
      <c r="L28" s="16"/>
      <c r="M28" s="16"/>
      <c r="N28" s="29"/>
      <c r="O28" s="29"/>
      <c r="P28" s="16"/>
      <c r="Q28" s="16"/>
      <c r="R28" s="18"/>
    </row>
    <row r="29" spans="1:18" ht="12.75">
      <c r="A29" s="20" t="s">
        <v>2</v>
      </c>
      <c r="B29" s="103">
        <f>SUM(B15:B28)</f>
        <v>464694.77999999997</v>
      </c>
      <c r="C29" s="104"/>
      <c r="D29" s="28">
        <f>SUM(D15:D28)</f>
        <v>416999.46</v>
      </c>
      <c r="E29" s="21"/>
      <c r="F29" s="21">
        <f aca="true" t="shared" si="1" ref="F29:P29">SUM(F15:F28)</f>
        <v>27059.03999999999</v>
      </c>
      <c r="G29" s="21">
        <f t="shared" si="1"/>
        <v>55269</v>
      </c>
      <c r="H29" s="21">
        <f t="shared" si="1"/>
        <v>40588.56</v>
      </c>
      <c r="I29" s="21">
        <f t="shared" si="1"/>
        <v>20400</v>
      </c>
      <c r="J29" s="21">
        <f t="shared" si="1"/>
        <v>60206.363999999994</v>
      </c>
      <c r="K29" s="21">
        <f t="shared" si="1"/>
        <v>49608.24000000002</v>
      </c>
      <c r="L29" s="21">
        <f t="shared" si="1"/>
        <v>73931.28</v>
      </c>
      <c r="M29" s="21">
        <f t="shared" si="1"/>
        <v>10485.3</v>
      </c>
      <c r="N29" s="28">
        <f t="shared" si="1"/>
        <v>16807</v>
      </c>
      <c r="O29" s="28">
        <f t="shared" si="1"/>
        <v>23016</v>
      </c>
      <c r="P29" s="21">
        <f t="shared" si="1"/>
        <v>36078.72</v>
      </c>
      <c r="Q29" s="21"/>
      <c r="R29" s="41">
        <f>SUM(R15:R28)</f>
        <v>413449.5040000001</v>
      </c>
    </row>
    <row r="30" spans="1:18" ht="12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 t="s">
        <v>50</v>
      </c>
      <c r="P30" s="107">
        <f>E13+D29-R29</f>
        <v>-100150.28600000008</v>
      </c>
      <c r="Q30" s="107"/>
      <c r="R30" s="107"/>
    </row>
    <row r="31" spans="1:3" ht="12.75">
      <c r="A31" t="s">
        <v>15</v>
      </c>
      <c r="B31">
        <v>500</v>
      </c>
      <c r="C31" t="s">
        <v>59</v>
      </c>
    </row>
    <row r="32" spans="2:5" ht="12.75">
      <c r="B32">
        <v>3485.3</v>
      </c>
      <c r="C32" t="s">
        <v>51</v>
      </c>
      <c r="E32" s="46"/>
    </row>
    <row r="33" spans="1:16" ht="12.75">
      <c r="A33" t="s">
        <v>3</v>
      </c>
      <c r="B33">
        <v>5000</v>
      </c>
      <c r="C33" t="s">
        <v>60</v>
      </c>
      <c r="E33" s="46"/>
      <c r="J33" s="43" t="s">
        <v>16</v>
      </c>
      <c r="K33" s="45">
        <v>4650.8</v>
      </c>
      <c r="L33" s="45" t="s">
        <v>17</v>
      </c>
      <c r="M33" s="43">
        <v>2776.42</v>
      </c>
      <c r="N33" s="43" t="s">
        <v>56</v>
      </c>
      <c r="P33" s="39"/>
    </row>
    <row r="34" spans="1:16" ht="12.75">
      <c r="A34" t="s">
        <v>7</v>
      </c>
      <c r="B34">
        <v>1500</v>
      </c>
      <c r="C34" t="s">
        <v>61</v>
      </c>
      <c r="J34" s="43" t="s">
        <v>11</v>
      </c>
      <c r="K34" s="45">
        <v>0</v>
      </c>
      <c r="L34" s="45" t="s">
        <v>17</v>
      </c>
      <c r="M34" s="43">
        <v>5588.88</v>
      </c>
      <c r="N34" s="43" t="s">
        <v>56</v>
      </c>
      <c r="P34" s="2"/>
    </row>
    <row r="35" spans="5:14" ht="12.75">
      <c r="E35" s="46"/>
      <c r="J35" s="43" t="s">
        <v>12</v>
      </c>
      <c r="K35" s="45">
        <v>0</v>
      </c>
      <c r="L35" s="45" t="s">
        <v>17</v>
      </c>
      <c r="M35" s="43">
        <v>4548.94</v>
      </c>
      <c r="N35" s="43" t="s">
        <v>56</v>
      </c>
    </row>
    <row r="36" spans="10:18" ht="12.75">
      <c r="J36" s="43" t="s">
        <v>13</v>
      </c>
      <c r="K36" s="45">
        <v>1494.9</v>
      </c>
      <c r="L36" s="45" t="s">
        <v>17</v>
      </c>
      <c r="M36" s="43">
        <v>3196.38</v>
      </c>
      <c r="N36" s="43" t="s">
        <v>56</v>
      </c>
      <c r="R36" s="46"/>
    </row>
    <row r="37" spans="10:14" ht="12.75">
      <c r="J37" s="43" t="s">
        <v>14</v>
      </c>
      <c r="K37" s="45">
        <v>1910.15</v>
      </c>
      <c r="L37" s="45" t="s">
        <v>17</v>
      </c>
      <c r="M37" s="43">
        <v>4102.34</v>
      </c>
      <c r="N37" s="43" t="s">
        <v>56</v>
      </c>
    </row>
    <row r="38" spans="10:14" ht="12.75">
      <c r="J38" s="43" t="s">
        <v>15</v>
      </c>
      <c r="K38" s="45">
        <v>1079.65</v>
      </c>
      <c r="L38" s="45" t="s">
        <v>17</v>
      </c>
      <c r="M38" s="43">
        <v>6332.15</v>
      </c>
      <c r="N38" s="43" t="s">
        <v>56</v>
      </c>
    </row>
    <row r="39" spans="10:14" ht="12.75">
      <c r="J39" s="43" t="s">
        <v>3</v>
      </c>
      <c r="K39" s="45">
        <v>6066.95</v>
      </c>
      <c r="L39" s="45" t="s">
        <v>17</v>
      </c>
      <c r="M39" s="43">
        <v>2219.4</v>
      </c>
      <c r="N39" s="43" t="s">
        <v>56</v>
      </c>
    </row>
    <row r="40" spans="10:14" ht="12.75">
      <c r="J40" s="43" t="s">
        <v>4</v>
      </c>
      <c r="K40" s="45">
        <v>1879.9</v>
      </c>
      <c r="L40" s="45" t="s">
        <v>17</v>
      </c>
      <c r="M40" s="43">
        <v>4357.8</v>
      </c>
      <c r="N40" s="43" t="s">
        <v>56</v>
      </c>
    </row>
    <row r="41" spans="10:14" ht="12.75">
      <c r="J41" s="43" t="s">
        <v>6</v>
      </c>
      <c r="K41" s="43">
        <v>1709</v>
      </c>
      <c r="L41" s="45" t="s">
        <v>17</v>
      </c>
      <c r="M41" s="43">
        <v>1389.96</v>
      </c>
      <c r="N41" s="43" t="s">
        <v>56</v>
      </c>
    </row>
    <row r="42" spans="10:16" ht="12.75">
      <c r="J42" s="43" t="s">
        <v>7</v>
      </c>
      <c r="K42" s="43">
        <v>4357.95</v>
      </c>
      <c r="L42" s="45" t="s">
        <v>17</v>
      </c>
      <c r="M42" s="43">
        <v>4490.64</v>
      </c>
      <c r="N42" s="43" t="s">
        <v>56</v>
      </c>
      <c r="P42" s="52"/>
    </row>
    <row r="43" spans="10:14" ht="12.75">
      <c r="J43" s="43" t="s">
        <v>9</v>
      </c>
      <c r="K43" s="43">
        <v>2307.15</v>
      </c>
      <c r="L43" s="45" t="s">
        <v>17</v>
      </c>
      <c r="M43" s="43">
        <v>4348.08</v>
      </c>
      <c r="N43" s="43" t="s">
        <v>56</v>
      </c>
    </row>
    <row r="44" spans="10:14" ht="12.75">
      <c r="J44" s="43" t="s">
        <v>10</v>
      </c>
      <c r="K44" s="43">
        <v>3759.8</v>
      </c>
      <c r="L44" s="45" t="s">
        <v>17</v>
      </c>
      <c r="M44" s="43">
        <v>1364.04</v>
      </c>
      <c r="N44" s="43" t="s">
        <v>56</v>
      </c>
    </row>
    <row r="45" spans="11:13" ht="12.75">
      <c r="K45" s="46"/>
      <c r="M45" s="46"/>
    </row>
    <row r="49" ht="12.75">
      <c r="L49" s="39"/>
    </row>
  </sheetData>
  <sheetProtection/>
  <mergeCells count="45">
    <mergeCell ref="P30:R30"/>
    <mergeCell ref="A13:D13"/>
    <mergeCell ref="B22:C2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8:C28"/>
    <mergeCell ref="B29:C29"/>
    <mergeCell ref="B14:C14"/>
    <mergeCell ref="B15:C15"/>
    <mergeCell ref="B16:C16"/>
    <mergeCell ref="B17:C17"/>
    <mergeCell ref="A2:R2"/>
    <mergeCell ref="A3:R3"/>
    <mergeCell ref="A4:E4"/>
    <mergeCell ref="F4:P4"/>
    <mergeCell ref="B5:E5"/>
    <mergeCell ref="A10:D10"/>
    <mergeCell ref="K6:K7"/>
    <mergeCell ref="L6:M6"/>
    <mergeCell ref="N10:O10"/>
    <mergeCell ref="F10:M10"/>
    <mergeCell ref="J6:J7"/>
    <mergeCell ref="A11:E11"/>
    <mergeCell ref="A12:E12"/>
    <mergeCell ref="F12:R12"/>
    <mergeCell ref="B6:B7"/>
    <mergeCell ref="H6:H7"/>
    <mergeCell ref="I6:I7"/>
    <mergeCell ref="F5:M5"/>
    <mergeCell ref="N5:O6"/>
    <mergeCell ref="P5:P7"/>
    <mergeCell ref="Q5:Q7"/>
    <mergeCell ref="R5:R7"/>
    <mergeCell ref="C6:C7"/>
    <mergeCell ref="D6:D7"/>
    <mergeCell ref="E6:E7"/>
    <mergeCell ref="F6:F7"/>
    <mergeCell ref="G6:G7"/>
  </mergeCells>
  <printOptions/>
  <pageMargins left="0.13541666666666666" right="0.091875" top="0.20833333333333334" bottom="0.17708333333333334" header="0.3" footer="0.3"/>
  <pageSetup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2020-01-28T05:45:35Z</cp:lastPrinted>
  <dcterms:created xsi:type="dcterms:W3CDTF">1996-10-08T23:32:33Z</dcterms:created>
  <dcterms:modified xsi:type="dcterms:W3CDTF">2020-02-10T06:10:49Z</dcterms:modified>
  <cp:category/>
  <cp:version/>
  <cp:contentType/>
  <cp:contentStatus/>
</cp:coreProperties>
</file>