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19" sheetId="1" r:id="rId1"/>
  </sheets>
  <definedNames>
    <definedName name="_xlnm.Print_Area" localSheetId="0">'2019'!$A$2:$Q$29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360-лампочки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265-краска
1500-замена батарейки на теплосчетчике
366-доска на лавочку</t>
        </r>
      </text>
    </comment>
    <comment ref="G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изменены накл.%</t>
        </r>
      </text>
    </comment>
    <comment ref="G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2875-премия</t>
        </r>
      </text>
    </comment>
    <comment ref="G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повышение з/п </t>
        </r>
      </text>
    </comment>
    <comment ref="B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36000-стоимость р-т по диагностике внутридомового газового оборудования</t>
        </r>
      </text>
    </comment>
    <comment ref="M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36000-стоимость р-т по диагностике внутридомового газового оборудования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300-доска на лавочку
4652,78-тех.обслуживание ОДГО
</t>
        </r>
      </text>
    </comment>
    <comment ref="I25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5335</t>
        </r>
      </text>
    </comment>
  </commentList>
</comments>
</file>

<file path=xl/sharedStrings.xml><?xml version="1.0" encoding="utf-8"?>
<sst xmlns="http://schemas.openxmlformats.org/spreadsheetml/2006/main" count="110" uniqueCount="64">
  <si>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</si>
  <si>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</si>
  <si>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</si>
  <si>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</si>
  <si>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</si>
  <si>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</si>
  <si>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</si>
  <si>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</si>
  <si>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</si>
  <si>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ремонт</t>
  </si>
  <si>
    <t>итого</t>
  </si>
  <si>
    <t>май</t>
  </si>
  <si>
    <t>ИТОГО</t>
  </si>
  <si>
    <t>июнь</t>
  </si>
  <si>
    <t>июль</t>
  </si>
  <si>
    <t>август</t>
  </si>
  <si>
    <t>краска</t>
  </si>
  <si>
    <t>х/в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</si>
  <si>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</si>
  <si>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</si>
  <si>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</si>
  <si>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</si>
  <si>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</si>
  <si>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</si>
  <si>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</si>
  <si>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</si>
  <si>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</si>
  <si>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</si>
  <si>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</si>
  <si>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</si>
  <si>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</si>
  <si>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</si>
  <si>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</si>
  <si>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</si>
  <si>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</si>
  <si>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</si>
  <si>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</si>
  <si>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</si>
  <si>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</si>
  <si>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</si>
  <si>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</si>
  <si>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</si>
  <si>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</si>
  <si>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</si>
  <si>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</si>
  <si>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</si>
  <si>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</si>
  <si>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</si>
  <si>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</si>
  <si>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</si>
  <si>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</si>
  <si>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</si>
  <si>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</si>
  <si>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</si>
  <si>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г/в</t>
  </si>
  <si>
    <t>услуги сторонних организаций, разовые работы</t>
  </si>
  <si>
    <t>эл-во</t>
  </si>
  <si>
    <t xml:space="preserve">Работы по содержанию земельного участка </t>
  </si>
  <si>
    <t>Информация о доходах и расходах по дому __Дзержинского 21/1__на 2019год.</t>
  </si>
  <si>
    <t>лампочки</t>
  </si>
  <si>
    <t>замена батарейки на теплосчетчике</t>
  </si>
  <si>
    <t>доска на лавочку</t>
  </si>
  <si>
    <t>общехозяйственные расходы</t>
  </si>
  <si>
    <t>диагностика внутридомового газового оборудования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</si>
</sst>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[$-FC19]d\ mmmm\ yyyy\ &quot;г.&quot;"/>
    <numFmt numFmtId="175" formatCode="0.000"/>
    <numFmt numFmtId="176" formatCode="#,##0.000_р_."/>
    <numFmt numFmtId="177" formatCode="#,##0.0_р_."/>
    <numFmt numFmtId="178" formatCode="#,##0_р_."/>
    <numFmt numFmtId="179" formatCode="#,##0.0000_р_."/>
    <numFmt numFmtId="180" formatCode="#,##0.000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1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172" fontId="9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7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9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2" fontId="7" fillId="32" borderId="10" xfId="0" applyNumberFormat="1" applyFont="1" applyFill="1" applyBorder="1" applyAlignment="1">
      <alignment horizontal="right" vertical="top" wrapText="1"/>
    </xf>
    <xf numFmtId="4" fontId="9" fillId="32" borderId="10" xfId="0" applyNumberFormat="1" applyFont="1" applyFill="1" applyBorder="1" applyAlignment="1">
      <alignment/>
    </xf>
    <xf numFmtId="0" fontId="11" fillId="32" borderId="16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0" fontId="12" fillId="32" borderId="10" xfId="0" applyNumberFormat="1" applyFont="1" applyFill="1" applyBorder="1" applyAlignment="1">
      <alignment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0" fillId="36" borderId="15" xfId="0" applyFill="1" applyBorder="1" applyAlignment="1">
      <alignment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172" fontId="9" fillId="34" borderId="16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tabSelected="1" workbookViewId="0" topLeftCell="A10">
      <selection activeCell="O35" sqref="O35"/>
    </sheetView>
  </sheetViews>
  <sheetFormatPr defaultColWidth="9.00390625" defaultRowHeight="12.75"/>
  <cols>
    <col min="4" max="4" width="10.75390625" style="0" bestFit="1" customWidth="1"/>
    <col min="5" max="5" width="9.75390625" style="0" bestFit="1" customWidth="1"/>
    <col min="6" max="7" width="10.75390625" style="0" bestFit="1" customWidth="1"/>
    <col min="10" max="10" width="9.125" style="0" customWidth="1"/>
    <col min="13" max="13" width="11.25390625" style="0" customWidth="1"/>
    <col min="15" max="15" width="9.625" style="0" customWidth="1"/>
  </cols>
  <sheetData>
    <row r="2" spans="1:17" ht="15.75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>
      <c r="A4" s="62"/>
      <c r="B4" s="63"/>
      <c r="C4" s="63"/>
      <c r="D4" s="63"/>
      <c r="E4" s="64"/>
      <c r="F4" s="65" t="s">
        <v>20</v>
      </c>
      <c r="G4" s="66"/>
      <c r="H4" s="66"/>
      <c r="I4" s="66"/>
      <c r="J4" s="66"/>
      <c r="K4" s="66"/>
      <c r="L4" s="66"/>
      <c r="M4" s="66"/>
      <c r="N4" s="66"/>
      <c r="O4" s="66"/>
      <c r="P4" s="67"/>
      <c r="Q4" s="2"/>
    </row>
    <row r="5" spans="1:17" ht="12.75" customHeight="1">
      <c r="A5" s="5"/>
      <c r="B5" s="68" t="s">
        <v>21</v>
      </c>
      <c r="C5" s="69"/>
      <c r="D5" s="69"/>
      <c r="E5" s="70"/>
      <c r="F5" s="71" t="s">
        <v>3</v>
      </c>
      <c r="G5" s="72"/>
      <c r="H5" s="72"/>
      <c r="I5" s="72"/>
      <c r="J5" s="72"/>
      <c r="K5" s="72"/>
      <c r="L5" s="72"/>
      <c r="M5" s="72"/>
      <c r="N5" s="73" t="s">
        <v>22</v>
      </c>
      <c r="O5" s="74"/>
      <c r="P5" s="77" t="s">
        <v>23</v>
      </c>
      <c r="Q5" s="90" t="s">
        <v>12</v>
      </c>
    </row>
    <row r="6" spans="1:17" ht="12.75" customHeight="1">
      <c r="A6" s="6"/>
      <c r="B6" s="50" t="s">
        <v>24</v>
      </c>
      <c r="C6" s="50" t="s">
        <v>9</v>
      </c>
      <c r="D6" s="50" t="s">
        <v>51</v>
      </c>
      <c r="E6" s="52" t="s">
        <v>10</v>
      </c>
      <c r="F6" s="48" t="s">
        <v>25</v>
      </c>
      <c r="G6" s="48" t="s">
        <v>57</v>
      </c>
      <c r="H6" s="48" t="s">
        <v>26</v>
      </c>
      <c r="I6" s="48" t="s">
        <v>27</v>
      </c>
      <c r="J6" s="48" t="s">
        <v>28</v>
      </c>
      <c r="K6" s="48" t="s">
        <v>62</v>
      </c>
      <c r="L6" s="57" t="s">
        <v>29</v>
      </c>
      <c r="M6" s="59"/>
      <c r="N6" s="75"/>
      <c r="O6" s="76"/>
      <c r="P6" s="78"/>
      <c r="Q6" s="91"/>
    </row>
    <row r="7" spans="1:17" ht="84">
      <c r="A7" s="8"/>
      <c r="B7" s="51"/>
      <c r="C7" s="51"/>
      <c r="D7" s="51"/>
      <c r="E7" s="53"/>
      <c r="F7" s="49"/>
      <c r="G7" s="49"/>
      <c r="H7" s="49"/>
      <c r="I7" s="49"/>
      <c r="J7" s="49"/>
      <c r="K7" s="49"/>
      <c r="L7" s="24" t="s">
        <v>52</v>
      </c>
      <c r="M7" s="24" t="s">
        <v>55</v>
      </c>
      <c r="N7" s="7" t="s">
        <v>30</v>
      </c>
      <c r="O7" s="7" t="s">
        <v>31</v>
      </c>
      <c r="P7" s="79"/>
      <c r="Q7" s="92"/>
    </row>
    <row r="8" spans="1:17" ht="14.25">
      <c r="A8" s="37">
        <v>2019</v>
      </c>
      <c r="B8" s="42">
        <v>10.9</v>
      </c>
      <c r="C8" s="42">
        <v>2.5</v>
      </c>
      <c r="D8" s="42">
        <v>1.6</v>
      </c>
      <c r="E8" s="10">
        <f>SUM(B8:D8)</f>
        <v>15</v>
      </c>
      <c r="F8" s="34">
        <v>1</v>
      </c>
      <c r="G8" s="34">
        <v>1.28</v>
      </c>
      <c r="H8" s="34">
        <v>1.8</v>
      </c>
      <c r="I8" s="34">
        <v>1.2</v>
      </c>
      <c r="J8" s="34">
        <v>3.1</v>
      </c>
      <c r="K8" s="34">
        <v>2.3</v>
      </c>
      <c r="L8" s="34">
        <v>0</v>
      </c>
      <c r="M8" s="34">
        <v>0.22</v>
      </c>
      <c r="N8" s="35">
        <v>1.25</v>
      </c>
      <c r="O8" s="35">
        <v>1.25</v>
      </c>
      <c r="P8" s="25">
        <v>1.6</v>
      </c>
      <c r="Q8" s="9">
        <f>SUM(F8:P8)</f>
        <v>15</v>
      </c>
    </row>
    <row r="9" spans="1:18" ht="12.75">
      <c r="A9" s="45" t="s">
        <v>53</v>
      </c>
      <c r="B9" s="42">
        <v>10.9</v>
      </c>
      <c r="C9" s="42">
        <v>5.5</v>
      </c>
      <c r="D9" s="42">
        <v>1.6</v>
      </c>
      <c r="E9" s="10">
        <f>SUM(B9:D9)</f>
        <v>18</v>
      </c>
      <c r="F9" s="34">
        <v>1.2</v>
      </c>
      <c r="G9" s="34">
        <v>0.92</v>
      </c>
      <c r="H9" s="34">
        <v>1.8</v>
      </c>
      <c r="I9" s="34">
        <v>1.2</v>
      </c>
      <c r="J9" s="34">
        <v>3.26</v>
      </c>
      <c r="K9" s="34">
        <v>2.3</v>
      </c>
      <c r="L9" s="34">
        <v>0</v>
      </c>
      <c r="M9" s="34">
        <v>0.22</v>
      </c>
      <c r="N9" s="35">
        <v>2.75</v>
      </c>
      <c r="O9" s="35">
        <v>2.75</v>
      </c>
      <c r="P9" s="25">
        <v>1.6</v>
      </c>
      <c r="Q9" s="44">
        <f>SUM(F9:P9)</f>
        <v>18</v>
      </c>
      <c r="R9" s="1"/>
    </row>
    <row r="10" spans="1:18" ht="24">
      <c r="A10" s="54" t="s">
        <v>32</v>
      </c>
      <c r="B10" s="55"/>
      <c r="C10" s="55"/>
      <c r="D10" s="56"/>
      <c r="E10" s="10">
        <v>4394</v>
      </c>
      <c r="F10" s="57" t="s">
        <v>33</v>
      </c>
      <c r="G10" s="58"/>
      <c r="H10" s="58"/>
      <c r="I10" s="58"/>
      <c r="J10" s="58"/>
      <c r="K10" s="58"/>
      <c r="L10" s="58"/>
      <c r="M10" s="59"/>
      <c r="N10" s="80" t="s">
        <v>34</v>
      </c>
      <c r="O10" s="81"/>
      <c r="P10" s="9" t="s">
        <v>35</v>
      </c>
      <c r="Q10" s="9"/>
      <c r="R10" s="4"/>
    </row>
    <row r="11" spans="1:17" ht="12.75">
      <c r="A11" s="82" t="s">
        <v>36</v>
      </c>
      <c r="B11" s="83"/>
      <c r="C11" s="83"/>
      <c r="D11" s="83"/>
      <c r="E11" s="84"/>
      <c r="F11" s="11">
        <f>F9*E10</f>
        <v>5272.8</v>
      </c>
      <c r="G11" s="11">
        <f>G9*E10</f>
        <v>4042.48</v>
      </c>
      <c r="H11" s="11">
        <f>H8*E10</f>
        <v>7909.2</v>
      </c>
      <c r="I11" s="11">
        <f>I8*E10</f>
        <v>5272.8</v>
      </c>
      <c r="J11" s="11">
        <f>E10*J9</f>
        <v>14324.439999999999</v>
      </c>
      <c r="K11" s="11">
        <f>E10*K9</f>
        <v>10106.199999999999</v>
      </c>
      <c r="L11" s="11">
        <f>L8*E10</f>
        <v>0</v>
      </c>
      <c r="M11" s="11">
        <f>M8*E10</f>
        <v>966.68</v>
      </c>
      <c r="N11" s="11">
        <f>E10*N9</f>
        <v>12083.5</v>
      </c>
      <c r="O11" s="11">
        <f>O9*E10</f>
        <v>12083.5</v>
      </c>
      <c r="P11" s="11">
        <f>P8*E10</f>
        <v>7030.400000000001</v>
      </c>
      <c r="Q11" s="11">
        <f>F11+G11+H11+I11+J11+K11+L11+M11+N11+O11+P11</f>
        <v>79092</v>
      </c>
    </row>
    <row r="12" spans="1:17" ht="12.75">
      <c r="A12" s="85" t="s">
        <v>37</v>
      </c>
      <c r="B12" s="85"/>
      <c r="C12" s="85"/>
      <c r="D12" s="85"/>
      <c r="E12" s="86"/>
      <c r="F12" s="87" t="s">
        <v>38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2.75">
      <c r="A13" s="94" t="s">
        <v>39</v>
      </c>
      <c r="B13" s="94"/>
      <c r="C13" s="94"/>
      <c r="D13" s="95"/>
      <c r="E13" s="36">
        <v>-72620.99999999988</v>
      </c>
      <c r="F13" s="39"/>
      <c r="G13" s="40"/>
      <c r="H13" s="12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26"/>
      <c r="B14" s="96" t="s">
        <v>50</v>
      </c>
      <c r="C14" s="96"/>
      <c r="D14" s="27" t="s">
        <v>37</v>
      </c>
      <c r="E14" s="28" t="s">
        <v>19</v>
      </c>
      <c r="F14" s="39"/>
      <c r="G14" s="40"/>
      <c r="H14" s="12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2.75">
      <c r="A15" s="13" t="s">
        <v>40</v>
      </c>
      <c r="B15" s="46">
        <v>82705.54</v>
      </c>
      <c r="C15" s="93"/>
      <c r="D15" s="29">
        <v>55519.28</v>
      </c>
      <c r="E15" s="30"/>
      <c r="F15" s="14">
        <v>5272.8</v>
      </c>
      <c r="G15" s="14">
        <v>4030.75</v>
      </c>
      <c r="H15" s="15">
        <v>7909.2</v>
      </c>
      <c r="I15" s="14">
        <v>5235</v>
      </c>
      <c r="J15" s="14">
        <v>14324.439999999999</v>
      </c>
      <c r="K15" s="14">
        <v>10106.199999999999</v>
      </c>
      <c r="L15" s="14">
        <f>9332.18+7197.5+3778.88</f>
        <v>20308.56</v>
      </c>
      <c r="M15" s="14">
        <v>0</v>
      </c>
      <c r="N15" s="31">
        <f>30647</f>
        <v>30647</v>
      </c>
      <c r="O15" s="31">
        <v>23481</v>
      </c>
      <c r="P15" s="14">
        <v>7030.4</v>
      </c>
      <c r="Q15" s="16">
        <f aca="true" t="shared" si="0" ref="Q15:Q26">SUM(F15:P15)</f>
        <v>128345.34999999999</v>
      </c>
    </row>
    <row r="16" spans="1:17" ht="12.75">
      <c r="A16" s="13" t="s">
        <v>41</v>
      </c>
      <c r="B16" s="46">
        <v>85223.35</v>
      </c>
      <c r="C16" s="47"/>
      <c r="D16" s="29">
        <v>74234.55</v>
      </c>
      <c r="E16" s="30"/>
      <c r="F16" s="14">
        <v>5272.8</v>
      </c>
      <c r="G16" s="14">
        <v>4030.75</v>
      </c>
      <c r="H16" s="15">
        <v>7909.2</v>
      </c>
      <c r="I16" s="14">
        <v>5235</v>
      </c>
      <c r="J16" s="14">
        <v>14324.439999999999</v>
      </c>
      <c r="K16" s="14">
        <v>10106.199999999999</v>
      </c>
      <c r="L16" s="14">
        <f>6443.59+3908.45+2131.59</f>
        <v>12483.630000000001</v>
      </c>
      <c r="M16" s="14">
        <v>360</v>
      </c>
      <c r="N16" s="31">
        <f>2636+1335+1951</f>
        <v>5922</v>
      </c>
      <c r="O16" s="31">
        <v>0</v>
      </c>
      <c r="P16" s="14">
        <v>7030.4</v>
      </c>
      <c r="Q16" s="16">
        <f t="shared" si="0"/>
        <v>72674.42</v>
      </c>
    </row>
    <row r="17" spans="1:17" ht="12.75">
      <c r="A17" s="13" t="s">
        <v>7</v>
      </c>
      <c r="B17" s="46">
        <v>77535.24</v>
      </c>
      <c r="C17" s="47"/>
      <c r="D17" s="29">
        <v>68177.75</v>
      </c>
      <c r="E17" s="30"/>
      <c r="F17" s="14">
        <v>5272.8</v>
      </c>
      <c r="G17" s="14">
        <v>4030.75</v>
      </c>
      <c r="H17" s="15">
        <v>7909.2</v>
      </c>
      <c r="I17" s="14">
        <v>5235</v>
      </c>
      <c r="J17" s="14">
        <v>14324.439999999999</v>
      </c>
      <c r="K17" s="14">
        <v>10106.199999999999</v>
      </c>
      <c r="L17" s="14">
        <f>11337.69+8083.41+3134.95</f>
        <v>22556.05</v>
      </c>
      <c r="M17" s="14">
        <v>0</v>
      </c>
      <c r="N17" s="31">
        <v>17829</v>
      </c>
      <c r="O17" s="31">
        <v>0</v>
      </c>
      <c r="P17" s="14">
        <v>7030.4</v>
      </c>
      <c r="Q17" s="16">
        <f t="shared" si="0"/>
        <v>94293.84</v>
      </c>
    </row>
    <row r="18" spans="1:17" ht="12.75">
      <c r="A18" s="13" t="s">
        <v>42</v>
      </c>
      <c r="B18" s="46">
        <v>87696.82</v>
      </c>
      <c r="C18" s="47"/>
      <c r="D18" s="29">
        <v>89798.13</v>
      </c>
      <c r="E18" s="30"/>
      <c r="F18" s="14">
        <v>5272.8</v>
      </c>
      <c r="G18" s="14">
        <v>4030.75</v>
      </c>
      <c r="H18" s="15">
        <v>7909.2</v>
      </c>
      <c r="I18" s="14">
        <v>4535</v>
      </c>
      <c r="J18" s="14">
        <v>14324.439999999999</v>
      </c>
      <c r="K18" s="14">
        <v>10106.199999999999</v>
      </c>
      <c r="L18" s="14">
        <f>5547.07+5176.74+4340.7</f>
        <v>15064.509999999998</v>
      </c>
      <c r="M18" s="14">
        <v>2131</v>
      </c>
      <c r="N18" s="31">
        <v>1089</v>
      </c>
      <c r="O18" s="31">
        <v>0</v>
      </c>
      <c r="P18" s="14">
        <v>7030.4</v>
      </c>
      <c r="Q18" s="16">
        <f t="shared" si="0"/>
        <v>71493.29999999999</v>
      </c>
    </row>
    <row r="19" spans="1:17" ht="12.75">
      <c r="A19" s="13" t="s">
        <v>11</v>
      </c>
      <c r="B19" s="46">
        <v>80227.25</v>
      </c>
      <c r="C19" s="47"/>
      <c r="D19" s="29">
        <v>58356.58</v>
      </c>
      <c r="E19" s="30"/>
      <c r="F19" s="14">
        <v>5272.8</v>
      </c>
      <c r="G19" s="14">
        <v>4030.75</v>
      </c>
      <c r="H19" s="15">
        <v>7909.2</v>
      </c>
      <c r="I19" s="14">
        <v>3835</v>
      </c>
      <c r="J19" s="14">
        <v>14324.439999999999</v>
      </c>
      <c r="K19" s="14">
        <v>10106.199999999999</v>
      </c>
      <c r="L19" s="14">
        <f>10663.73+5868.78+3649.1</f>
        <v>20181.609999999997</v>
      </c>
      <c r="M19" s="23">
        <v>0</v>
      </c>
      <c r="N19" s="31">
        <v>0</v>
      </c>
      <c r="O19" s="31">
        <v>0</v>
      </c>
      <c r="P19" s="14">
        <v>7030.4</v>
      </c>
      <c r="Q19" s="16">
        <f t="shared" si="0"/>
        <v>72690.4</v>
      </c>
    </row>
    <row r="20" spans="1:17" ht="12.75">
      <c r="A20" s="13" t="s">
        <v>13</v>
      </c>
      <c r="B20" s="46">
        <v>98124.51</v>
      </c>
      <c r="C20" s="47"/>
      <c r="D20" s="29">
        <v>86167.66</v>
      </c>
      <c r="E20" s="30"/>
      <c r="F20" s="14">
        <v>5272.8</v>
      </c>
      <c r="G20" s="14">
        <f>4030.75+2875</f>
        <v>6905.75</v>
      </c>
      <c r="H20" s="15">
        <v>7909.2</v>
      </c>
      <c r="I20" s="14">
        <v>3835</v>
      </c>
      <c r="J20" s="14">
        <v>14324.439999999999</v>
      </c>
      <c r="K20" s="14">
        <v>10106.199999999999</v>
      </c>
      <c r="L20" s="14">
        <f>10319.4+10298.13+2943.85</f>
        <v>23561.379999999997</v>
      </c>
      <c r="M20" s="14">
        <v>1723</v>
      </c>
      <c r="N20" s="31">
        <f>4567+1533+3321+9200+14867</f>
        <v>33488</v>
      </c>
      <c r="O20" s="31">
        <v>0</v>
      </c>
      <c r="P20" s="14">
        <v>7030.4</v>
      </c>
      <c r="Q20" s="16">
        <f t="shared" si="0"/>
        <v>114156.16999999998</v>
      </c>
    </row>
    <row r="21" spans="1:17" ht="12.75">
      <c r="A21" s="13" t="s">
        <v>14</v>
      </c>
      <c r="B21" s="46">
        <v>101469.17</v>
      </c>
      <c r="C21" s="47"/>
      <c r="D21" s="29">
        <v>95048.54000000001</v>
      </c>
      <c r="E21" s="30"/>
      <c r="F21" s="14">
        <v>5272.8</v>
      </c>
      <c r="G21" s="14">
        <v>4514.44</v>
      </c>
      <c r="H21" s="15">
        <v>7909.2</v>
      </c>
      <c r="I21" s="14">
        <v>3835</v>
      </c>
      <c r="J21" s="14">
        <v>14324.439999999999</v>
      </c>
      <c r="K21" s="14">
        <v>10106.199999999999</v>
      </c>
      <c r="L21" s="14">
        <f>2189.19+4004.95+7970.1</f>
        <v>14164.24</v>
      </c>
      <c r="M21" s="23">
        <v>0</v>
      </c>
      <c r="N21" s="31">
        <f>3444+2435+22058</f>
        <v>27937</v>
      </c>
      <c r="O21" s="31">
        <v>0</v>
      </c>
      <c r="P21" s="14">
        <v>7030.4</v>
      </c>
      <c r="Q21" s="16">
        <f t="shared" si="0"/>
        <v>95093.71999999999</v>
      </c>
    </row>
    <row r="22" spans="1:17" ht="12.75">
      <c r="A22" s="13" t="s">
        <v>15</v>
      </c>
      <c r="B22" s="46">
        <f>93275.86+36000</f>
        <v>129275.86</v>
      </c>
      <c r="C22" s="47"/>
      <c r="D22" s="29">
        <f>119413.54+19679.28+800</f>
        <v>139892.82</v>
      </c>
      <c r="E22" s="30"/>
      <c r="F22" s="14">
        <v>5272.8</v>
      </c>
      <c r="G22" s="14">
        <v>4514.44</v>
      </c>
      <c r="H22" s="15">
        <v>7909.2</v>
      </c>
      <c r="I22" s="14">
        <v>3835</v>
      </c>
      <c r="J22" s="14">
        <v>14324.439999999999</v>
      </c>
      <c r="K22" s="14">
        <v>10106.199999999999</v>
      </c>
      <c r="L22" s="14">
        <f>10469.83+7988.49+4185.52</f>
        <v>22643.84</v>
      </c>
      <c r="M22" s="14">
        <v>36000</v>
      </c>
      <c r="N22" s="31">
        <f>754+3772</f>
        <v>4526</v>
      </c>
      <c r="O22" s="31">
        <v>0</v>
      </c>
      <c r="P22" s="14">
        <v>7030.4</v>
      </c>
      <c r="Q22" s="16">
        <f t="shared" si="0"/>
        <v>116162.31999999999</v>
      </c>
    </row>
    <row r="23" spans="1:17" ht="12.75">
      <c r="A23" s="13" t="s">
        <v>43</v>
      </c>
      <c r="B23" s="46">
        <v>101754.94</v>
      </c>
      <c r="C23" s="47"/>
      <c r="D23" s="29">
        <v>85049.18</v>
      </c>
      <c r="E23" s="30"/>
      <c r="F23" s="14">
        <v>5272.8</v>
      </c>
      <c r="G23" s="14">
        <v>4514.44</v>
      </c>
      <c r="H23" s="15">
        <v>7909.2</v>
      </c>
      <c r="I23" s="14">
        <v>3835</v>
      </c>
      <c r="J23" s="14">
        <v>14324.439999999999</v>
      </c>
      <c r="K23" s="14">
        <v>10106.199999999999</v>
      </c>
      <c r="L23" s="14">
        <f>5939.41+1490.86+9145.29</f>
        <v>16575.56</v>
      </c>
      <c r="M23" s="14">
        <f>300+4652.78</f>
        <v>4952.78</v>
      </c>
      <c r="N23" s="31">
        <f>50438+4280</f>
        <v>54718</v>
      </c>
      <c r="O23" s="31">
        <v>0</v>
      </c>
      <c r="P23" s="14">
        <v>7030.4</v>
      </c>
      <c r="Q23" s="16">
        <f t="shared" si="0"/>
        <v>129238.81999999999</v>
      </c>
    </row>
    <row r="24" spans="1:17" ht="12.75">
      <c r="A24" s="13" t="s">
        <v>44</v>
      </c>
      <c r="B24" s="46">
        <v>95687.48</v>
      </c>
      <c r="C24" s="47"/>
      <c r="D24" s="29">
        <f>115634.6+2800</f>
        <v>118434.6</v>
      </c>
      <c r="E24" s="30"/>
      <c r="F24" s="14">
        <v>5272.8</v>
      </c>
      <c r="G24" s="14">
        <v>4514.44</v>
      </c>
      <c r="H24" s="15">
        <v>7909.2</v>
      </c>
      <c r="I24" s="14">
        <v>4585</v>
      </c>
      <c r="J24" s="14">
        <v>14324.439999999999</v>
      </c>
      <c r="K24" s="14">
        <v>10106.199999999999</v>
      </c>
      <c r="L24" s="14">
        <f>4407.59+3991.06+9180.21</f>
        <v>17578.86</v>
      </c>
      <c r="M24" s="14">
        <v>0</v>
      </c>
      <c r="N24" s="31">
        <v>2849</v>
      </c>
      <c r="O24" s="31">
        <v>0</v>
      </c>
      <c r="P24" s="14">
        <v>7030.4</v>
      </c>
      <c r="Q24" s="16">
        <f t="shared" si="0"/>
        <v>74170.34</v>
      </c>
    </row>
    <row r="25" spans="1:17" ht="12.75">
      <c r="A25" s="13" t="s">
        <v>45</v>
      </c>
      <c r="B25" s="46">
        <v>96690.92</v>
      </c>
      <c r="C25" s="47"/>
      <c r="D25" s="29">
        <f>84167.55+700</f>
        <v>84867.55</v>
      </c>
      <c r="E25" s="30"/>
      <c r="F25" s="14">
        <v>5272.8</v>
      </c>
      <c r="G25" s="14">
        <v>4514.44</v>
      </c>
      <c r="H25" s="15">
        <v>7909.2</v>
      </c>
      <c r="I25" s="14">
        <v>5335</v>
      </c>
      <c r="J25" s="14">
        <v>14324.439999999999</v>
      </c>
      <c r="K25" s="14">
        <v>10106.199999999999</v>
      </c>
      <c r="L25" s="14">
        <f>5857.1+3426.2+8075.79</f>
        <v>17359.09</v>
      </c>
      <c r="M25" s="14">
        <v>0</v>
      </c>
      <c r="N25" s="31">
        <v>0</v>
      </c>
      <c r="O25" s="31">
        <v>0</v>
      </c>
      <c r="P25" s="14">
        <v>7030.4</v>
      </c>
      <c r="Q25" s="16">
        <f t="shared" si="0"/>
        <v>71851.56999999999</v>
      </c>
    </row>
    <row r="26" spans="1:17" ht="12.75">
      <c r="A26" s="13" t="s">
        <v>46</v>
      </c>
      <c r="B26" s="46">
        <v>96471.16</v>
      </c>
      <c r="C26" s="47"/>
      <c r="D26" s="29">
        <f>107741.03+400</f>
        <v>108141.03</v>
      </c>
      <c r="E26" s="30"/>
      <c r="F26" s="14">
        <v>5272.8</v>
      </c>
      <c r="G26" s="14">
        <v>4514.44</v>
      </c>
      <c r="H26" s="15">
        <v>7909.2</v>
      </c>
      <c r="I26" s="14">
        <v>5335</v>
      </c>
      <c r="J26" s="14">
        <v>14324.439999999999</v>
      </c>
      <c r="K26" s="14">
        <v>10106.199999999999</v>
      </c>
      <c r="L26" s="14">
        <f>9069.96+3416.208+10096.92</f>
        <v>22583.088</v>
      </c>
      <c r="M26" s="14">
        <v>0</v>
      </c>
      <c r="N26" s="31">
        <f>400+1566+1566</f>
        <v>3532</v>
      </c>
      <c r="O26" s="31">
        <v>34944</v>
      </c>
      <c r="P26" s="14">
        <v>7030.4</v>
      </c>
      <c r="Q26" s="16">
        <f t="shared" si="0"/>
        <v>115551.56799999998</v>
      </c>
    </row>
    <row r="27" spans="1:17" ht="24">
      <c r="A27" s="17" t="s">
        <v>47</v>
      </c>
      <c r="B27" s="46">
        <v>0</v>
      </c>
      <c r="C27" s="47"/>
      <c r="D27" s="29">
        <f>2700+2700+2700+2700</f>
        <v>10800</v>
      </c>
      <c r="E27" s="20"/>
      <c r="F27" s="14"/>
      <c r="G27" s="14"/>
      <c r="H27" s="14"/>
      <c r="I27" s="14"/>
      <c r="J27" s="14"/>
      <c r="K27" s="14"/>
      <c r="L27" s="14"/>
      <c r="M27" s="14"/>
      <c r="N27" s="31"/>
      <c r="O27" s="31"/>
      <c r="P27" s="14"/>
      <c r="Q27" s="16"/>
    </row>
    <row r="28" spans="1:17" ht="12.75">
      <c r="A28" s="18" t="s">
        <v>10</v>
      </c>
      <c r="B28" s="97">
        <f>SUM(B15:B27)</f>
        <v>1132862.24</v>
      </c>
      <c r="C28" s="98"/>
      <c r="D28" s="21">
        <f>SUM(D15:D27)</f>
        <v>1074487.67</v>
      </c>
      <c r="E28" s="32"/>
      <c r="F28" s="21">
        <f aca="true" t="shared" si="1" ref="F28:Q28">SUM(F15:F27)</f>
        <v>63273.60000000001</v>
      </c>
      <c r="G28" s="21">
        <f t="shared" si="1"/>
        <v>54146.14000000001</v>
      </c>
      <c r="H28" s="21">
        <f t="shared" si="1"/>
        <v>94910.39999999998</v>
      </c>
      <c r="I28" s="21">
        <f t="shared" si="1"/>
        <v>54670</v>
      </c>
      <c r="J28" s="21">
        <f t="shared" si="1"/>
        <v>171893.28</v>
      </c>
      <c r="K28" s="21">
        <f t="shared" si="1"/>
        <v>121274.39999999998</v>
      </c>
      <c r="L28" s="21">
        <f t="shared" si="1"/>
        <v>225060.41799999998</v>
      </c>
      <c r="M28" s="21">
        <f t="shared" si="1"/>
        <v>45166.78</v>
      </c>
      <c r="N28" s="21">
        <f t="shared" si="1"/>
        <v>182537</v>
      </c>
      <c r="O28" s="21">
        <f t="shared" si="1"/>
        <v>58425</v>
      </c>
      <c r="P28" s="21">
        <f t="shared" si="1"/>
        <v>84364.79999999999</v>
      </c>
      <c r="Q28" s="22">
        <f t="shared" si="1"/>
        <v>1155721.8179999997</v>
      </c>
    </row>
    <row r="29" spans="1:17" ht="12.75">
      <c r="A29" s="1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3" t="s">
        <v>18</v>
      </c>
      <c r="P29" s="99">
        <f>E13+D28-Q28</f>
        <v>-153855.1479999997</v>
      </c>
      <c r="Q29" s="99"/>
    </row>
    <row r="31" spans="2:13" ht="12.75">
      <c r="B31" t="s">
        <v>6</v>
      </c>
      <c r="C31">
        <v>360</v>
      </c>
      <c r="D31" t="s">
        <v>59</v>
      </c>
      <c r="E31" s="4"/>
      <c r="G31" s="38" t="s">
        <v>5</v>
      </c>
      <c r="H31" s="38">
        <v>7197.5</v>
      </c>
      <c r="I31" s="38" t="s">
        <v>17</v>
      </c>
      <c r="J31" s="38">
        <v>3778.88</v>
      </c>
      <c r="K31" s="38" t="s">
        <v>56</v>
      </c>
      <c r="L31" s="38">
        <v>9332.18</v>
      </c>
      <c r="M31" s="38" t="s">
        <v>54</v>
      </c>
    </row>
    <row r="32" spans="2:13" ht="12.75">
      <c r="B32" t="s">
        <v>8</v>
      </c>
      <c r="C32">
        <v>265</v>
      </c>
      <c r="D32" t="s">
        <v>16</v>
      </c>
      <c r="G32" s="38" t="s">
        <v>6</v>
      </c>
      <c r="H32" s="38">
        <v>2131.59</v>
      </c>
      <c r="I32" s="38" t="s">
        <v>17</v>
      </c>
      <c r="J32" s="38">
        <v>3908.45</v>
      </c>
      <c r="K32" s="38" t="s">
        <v>56</v>
      </c>
      <c r="L32" s="38">
        <v>6443.59</v>
      </c>
      <c r="M32" s="38" t="s">
        <v>54</v>
      </c>
    </row>
    <row r="33" spans="3:13" ht="12.75">
      <c r="C33">
        <v>1500</v>
      </c>
      <c r="D33" t="s">
        <v>60</v>
      </c>
      <c r="G33" s="38" t="s">
        <v>7</v>
      </c>
      <c r="H33" s="38">
        <v>8083.41</v>
      </c>
      <c r="I33" s="38" t="s">
        <v>17</v>
      </c>
      <c r="J33" s="38">
        <v>3134.95</v>
      </c>
      <c r="K33" s="38" t="s">
        <v>56</v>
      </c>
      <c r="L33" s="38">
        <v>11337.69</v>
      </c>
      <c r="M33" s="38" t="s">
        <v>54</v>
      </c>
    </row>
    <row r="34" spans="3:13" ht="12.75">
      <c r="C34">
        <v>366</v>
      </c>
      <c r="D34" s="43" t="s">
        <v>61</v>
      </c>
      <c r="G34" s="38" t="s">
        <v>8</v>
      </c>
      <c r="H34" s="38">
        <v>5176.74</v>
      </c>
      <c r="I34" s="38" t="s">
        <v>17</v>
      </c>
      <c r="J34" s="38">
        <v>4340.7</v>
      </c>
      <c r="K34" s="38" t="s">
        <v>56</v>
      </c>
      <c r="L34" s="38">
        <v>5547.07</v>
      </c>
      <c r="M34" s="38" t="s">
        <v>54</v>
      </c>
    </row>
    <row r="35" spans="2:15" ht="12.75">
      <c r="B35" t="s">
        <v>13</v>
      </c>
      <c r="C35">
        <v>1723</v>
      </c>
      <c r="D35" t="s">
        <v>48</v>
      </c>
      <c r="G35" s="38" t="s">
        <v>11</v>
      </c>
      <c r="H35" s="38">
        <v>5868.78</v>
      </c>
      <c r="I35" s="38" t="s">
        <v>17</v>
      </c>
      <c r="J35" s="38">
        <v>3649.1</v>
      </c>
      <c r="K35" s="38" t="s">
        <v>56</v>
      </c>
      <c r="L35" s="38">
        <v>10663.73</v>
      </c>
      <c r="M35" s="38" t="s">
        <v>54</v>
      </c>
      <c r="O35" s="43"/>
    </row>
    <row r="36" spans="2:13" ht="12.75">
      <c r="B36" t="s">
        <v>15</v>
      </c>
      <c r="C36">
        <v>36000</v>
      </c>
      <c r="D36" t="s">
        <v>63</v>
      </c>
      <c r="G36" s="38" t="s">
        <v>13</v>
      </c>
      <c r="H36" s="38">
        <v>10298.13</v>
      </c>
      <c r="I36" s="38" t="s">
        <v>17</v>
      </c>
      <c r="J36" s="38">
        <v>2943.85</v>
      </c>
      <c r="K36" s="38" t="s">
        <v>56</v>
      </c>
      <c r="L36" s="38">
        <v>10319.4</v>
      </c>
      <c r="M36" s="38" t="s">
        <v>54</v>
      </c>
    </row>
    <row r="37" spans="2:13" ht="12.75">
      <c r="B37" t="s">
        <v>0</v>
      </c>
      <c r="C37">
        <v>300</v>
      </c>
      <c r="D37" t="s">
        <v>61</v>
      </c>
      <c r="G37" s="38" t="s">
        <v>14</v>
      </c>
      <c r="H37" s="38">
        <v>7970.1</v>
      </c>
      <c r="I37" s="38" t="s">
        <v>17</v>
      </c>
      <c r="J37" s="38">
        <v>4004.95</v>
      </c>
      <c r="K37" s="38" t="s">
        <v>56</v>
      </c>
      <c r="L37" s="38">
        <v>2189.19</v>
      </c>
      <c r="M37" s="38" t="s">
        <v>54</v>
      </c>
    </row>
    <row r="38" spans="3:13" ht="12.75">
      <c r="C38">
        <v>4652.78</v>
      </c>
      <c r="D38" s="3" t="s">
        <v>49</v>
      </c>
      <c r="G38" s="38" t="s">
        <v>15</v>
      </c>
      <c r="H38" s="38">
        <v>10469.83</v>
      </c>
      <c r="I38" s="38" t="s">
        <v>17</v>
      </c>
      <c r="J38" s="38">
        <v>4185.52</v>
      </c>
      <c r="K38" s="38" t="s">
        <v>56</v>
      </c>
      <c r="L38" s="38">
        <v>7988.4863949599985</v>
      </c>
      <c r="M38" s="38" t="s">
        <v>54</v>
      </c>
    </row>
    <row r="39" spans="6:13" ht="12.75">
      <c r="F39" s="43"/>
      <c r="G39" s="38" t="s">
        <v>0</v>
      </c>
      <c r="H39" s="38">
        <v>5939.41</v>
      </c>
      <c r="I39" s="38" t="s">
        <v>17</v>
      </c>
      <c r="J39" s="38">
        <v>1490.86</v>
      </c>
      <c r="K39" s="38" t="s">
        <v>56</v>
      </c>
      <c r="L39" s="38">
        <v>9145.29</v>
      </c>
      <c r="M39" s="38" t="s">
        <v>54</v>
      </c>
    </row>
    <row r="40" spans="4:13" ht="12.75">
      <c r="D40" s="43"/>
      <c r="G40" s="38" t="s">
        <v>1</v>
      </c>
      <c r="H40" s="38">
        <v>4407.59</v>
      </c>
      <c r="I40" s="38" t="s">
        <v>17</v>
      </c>
      <c r="J40" s="38">
        <v>3991.06</v>
      </c>
      <c r="K40" s="38" t="s">
        <v>56</v>
      </c>
      <c r="L40" s="38">
        <v>9180.21</v>
      </c>
      <c r="M40" s="38" t="s">
        <v>54</v>
      </c>
    </row>
    <row r="41" spans="7:13" ht="12.75">
      <c r="G41" s="38" t="s">
        <v>2</v>
      </c>
      <c r="H41" s="38">
        <v>5857.1</v>
      </c>
      <c r="I41" s="38" t="s">
        <v>17</v>
      </c>
      <c r="J41" s="38">
        <v>3426.2</v>
      </c>
      <c r="K41" s="38" t="s">
        <v>56</v>
      </c>
      <c r="L41" s="38">
        <v>8075.79</v>
      </c>
      <c r="M41" s="38" t="s">
        <v>54</v>
      </c>
    </row>
    <row r="42" spans="7:15" ht="12.75">
      <c r="G42" s="38" t="s">
        <v>4</v>
      </c>
      <c r="H42" s="38">
        <v>9069.96</v>
      </c>
      <c r="I42" s="38" t="s">
        <v>17</v>
      </c>
      <c r="J42" s="38">
        <v>3416.208</v>
      </c>
      <c r="K42" s="38" t="s">
        <v>56</v>
      </c>
      <c r="L42" s="38">
        <v>10096.92</v>
      </c>
      <c r="M42" s="38" t="s">
        <v>54</v>
      </c>
      <c r="O42" s="4"/>
    </row>
    <row r="43" spans="8:12" ht="12.75">
      <c r="H43" s="43"/>
      <c r="J43" s="43"/>
      <c r="L43" s="43"/>
    </row>
    <row r="46" ht="12.75">
      <c r="M46" s="43"/>
    </row>
  </sheetData>
  <sheetProtection/>
  <mergeCells count="43">
    <mergeCell ref="B20:C20"/>
    <mergeCell ref="B27:C27"/>
    <mergeCell ref="B28:C28"/>
    <mergeCell ref="P29:Q29"/>
    <mergeCell ref="B21:C21"/>
    <mergeCell ref="B22:C22"/>
    <mergeCell ref="B23:C23"/>
    <mergeCell ref="B24:C24"/>
    <mergeCell ref="B25:C25"/>
    <mergeCell ref="B26:C26"/>
    <mergeCell ref="B15:C15"/>
    <mergeCell ref="B17:C17"/>
    <mergeCell ref="B18:C18"/>
    <mergeCell ref="B16:C16"/>
    <mergeCell ref="A13:D13"/>
    <mergeCell ref="B14:C14"/>
    <mergeCell ref="N10:O10"/>
    <mergeCell ref="A11:E11"/>
    <mergeCell ref="A12:E12"/>
    <mergeCell ref="F12:Q12"/>
    <mergeCell ref="B6:B7"/>
    <mergeCell ref="Q5:Q7"/>
    <mergeCell ref="C6:C7"/>
    <mergeCell ref="A2:Q2"/>
    <mergeCell ref="A3:Q3"/>
    <mergeCell ref="A4:E4"/>
    <mergeCell ref="F4:P4"/>
    <mergeCell ref="B5:E5"/>
    <mergeCell ref="L6:M6"/>
    <mergeCell ref="F5:M5"/>
    <mergeCell ref="N5:O6"/>
    <mergeCell ref="P5:P7"/>
    <mergeCell ref="K6:K7"/>
    <mergeCell ref="B19:C19"/>
    <mergeCell ref="J6:J7"/>
    <mergeCell ref="D6:D7"/>
    <mergeCell ref="E6:E7"/>
    <mergeCell ref="F6:F7"/>
    <mergeCell ref="G6:G7"/>
    <mergeCell ref="H6:H7"/>
    <mergeCell ref="I6:I7"/>
    <mergeCell ref="A10:D10"/>
    <mergeCell ref="F10:M10"/>
  </mergeCells>
  <printOptions/>
  <pageMargins left="0.21875" right="0.25" top="0.09375" bottom="0.16666666666666666" header="0.3" footer="0.3"/>
  <pageSetup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2020-01-28T07:25:31Z</cp:lastPrinted>
  <dcterms:created xsi:type="dcterms:W3CDTF">2007-02-04T12:22:59Z</dcterms:created>
  <dcterms:modified xsi:type="dcterms:W3CDTF">2020-02-10T06:11:47Z</dcterms:modified>
  <cp:category/>
  <cp:version/>
  <cp:contentType/>
  <cp:contentStatus/>
</cp:coreProperties>
</file>