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85" windowWidth="15120" windowHeight="7230"/>
  </bookViews>
  <sheets>
    <sheet name="2019" sheetId="11" r:id="rId1"/>
  </sheets>
  <definedNames>
    <definedName name="_xlnm.Print_Area" localSheetId="0">'2019'!$A$2:$R$32</definedName>
  </definedNames>
  <calcPr calcId="162913"/>
</workbook>
</file>

<file path=xl/calcChain.xml><?xml version="1.0" encoding="utf-8"?>
<calcChain xmlns="http://schemas.openxmlformats.org/spreadsheetml/2006/main">
  <c r="M26" i="11" l="1"/>
  <c r="Q31" i="11" l="1"/>
  <c r="P31" i="11"/>
  <c r="L31" i="11"/>
  <c r="J31" i="11"/>
  <c r="I31" i="11"/>
  <c r="H31" i="11"/>
  <c r="F31" i="11"/>
  <c r="R26" i="11"/>
  <c r="D28" i="11" l="1"/>
  <c r="N25" i="11" l="1"/>
  <c r="M25" i="11" l="1"/>
  <c r="D25" i="11" l="1"/>
  <c r="R25" i="11"/>
  <c r="O24" i="11" l="1"/>
  <c r="M24" i="11" l="1"/>
  <c r="D24" i="11" l="1"/>
  <c r="R24" i="11"/>
  <c r="N23" i="11" l="1"/>
  <c r="M23" i="11" l="1"/>
  <c r="R23" i="11" l="1"/>
  <c r="D22" i="11" l="1"/>
  <c r="D31" i="11" s="1"/>
  <c r="N22" i="11"/>
  <c r="B22" i="11"/>
  <c r="B31" i="11" s="1"/>
  <c r="K22" i="11" l="1"/>
  <c r="K31" i="11" s="1"/>
  <c r="M22" i="11" l="1"/>
  <c r="R22" i="11" l="1"/>
  <c r="M21" i="11" l="1"/>
  <c r="O21" i="11"/>
  <c r="R21" i="11" l="1"/>
  <c r="N20" i="11"/>
  <c r="N31" i="11" s="1"/>
  <c r="L11" i="11" l="1"/>
  <c r="G11" i="11"/>
  <c r="G17" i="11"/>
  <c r="G31" i="11" s="1"/>
  <c r="M20" i="11" l="1"/>
  <c r="R20" i="11" l="1"/>
  <c r="P11" i="11" l="1"/>
  <c r="O11" i="11"/>
  <c r="R9" i="11" l="1"/>
  <c r="E9" i="11"/>
  <c r="M19" i="11" l="1"/>
  <c r="R19" i="11" l="1"/>
  <c r="M18" i="11" l="1"/>
  <c r="O18" i="11" l="1"/>
  <c r="R18" i="11" l="1"/>
  <c r="M17" i="11" l="1"/>
  <c r="O17" i="11"/>
  <c r="R17" i="11" l="1"/>
  <c r="M16" i="11"/>
  <c r="O16" i="11"/>
  <c r="O31" i="11" s="1"/>
  <c r="K11" i="11"/>
  <c r="R16" i="11" l="1"/>
  <c r="M15" i="11" l="1"/>
  <c r="M31" i="11" s="1"/>
  <c r="E8" i="11" l="1"/>
  <c r="Q11" i="11" l="1"/>
  <c r="N11" i="11"/>
  <c r="J11" i="11"/>
  <c r="I11" i="11"/>
  <c r="H11" i="11"/>
  <c r="F11" i="11"/>
  <c r="M11" i="11"/>
  <c r="R8" i="11"/>
  <c r="R11" i="11" l="1"/>
  <c r="R15" i="11"/>
  <c r="R31" i="11" s="1"/>
  <c r="Q32" i="11" l="1"/>
</calcChain>
</file>

<file path=xl/comments1.xml><?xml version="1.0" encoding="utf-8"?>
<comments xmlns="http://schemas.openxmlformats.org/spreadsheetml/2006/main">
  <authors>
    <author>Автор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8370-разовая премия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4050-краска
500-справка по кап.ремонту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7750-изготовление и установка решетки в подвал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48000-стоимость р-т по диагностике внутридомового газового оборудования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6440-премия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4725,60-уборка подвального помещения
48000-стоимость р-т по диагностике внутридомового газового оборудования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450-проверка дымоходов и вентканалов
2178,70-тех.обслуживание ОДГО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8125-погрузка и вывоз мусора</t>
        </r>
      </text>
    </comment>
    <comment ref="N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1000-запрос по кап.ремонту
2500-спил и распиловка деревьев</t>
        </r>
      </text>
    </comment>
  </commentList>
</comments>
</file>

<file path=xl/sharedStrings.xml><?xml version="1.0" encoding="utf-8"?>
<sst xmlns="http://schemas.openxmlformats.org/spreadsheetml/2006/main" count="121" uniqueCount="73">
  <si>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</si>
  <si>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</si>
  <si>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</si>
  <si>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</si>
  <si>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</si>
  <si>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</si>
  <si>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</si>
  <si>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</si>
  <si>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</si>
  <si>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ростелеком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</si>
  <si>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</si>
  <si>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</si>
  <si>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</si>
  <si>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</si>
  <si>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</si>
  <si>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</si>
  <si>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</si>
  <si>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</si>
  <si>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</si>
  <si>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</si>
  <si>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</si>
  <si>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</si>
  <si>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</si>
  <si>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</si>
  <si>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</si>
  <si>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</si>
  <si>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</si>
  <si>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</si>
  <si>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</si>
  <si>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</si>
  <si>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</si>
  <si>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</si>
  <si>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</si>
  <si>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</si>
  <si>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</si>
  <si>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</si>
  <si>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</si>
  <si>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</si>
  <si>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</si>
  <si>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</si>
  <si>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</si>
  <si>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</si>
  <si>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</si>
  <si>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</si>
  <si>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</si>
  <si>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</si>
  <si>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</si>
  <si>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</si>
  <si>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</si>
  <si>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</si>
  <si>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краска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</si>
  <si>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</si>
  <si>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</si>
  <si>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</si>
  <si>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</si>
  <si>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</si>
  <si>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</si>
  <si>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</si>
  <si>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</si>
  <si>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</si>
  <si>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</si>
  <si>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погрузка и вывоз мусора</t>
  </si>
  <si>
    <t>Информация о доходах и расходах по дому __Калинина 131/1__на 2019год.</t>
  </si>
  <si>
    <t>светильник</t>
  </si>
  <si>
    <t>Работы по уборке придомовой территории</t>
  </si>
  <si>
    <t>справка по кап.ремонту</t>
  </si>
  <si>
    <t>общехозяйственные расходы</t>
  </si>
  <si>
    <t>изготовление и установка решетки в подвал</t>
  </si>
  <si>
    <t>уборка подвального помещения</t>
  </si>
  <si>
    <t>диагностика внутридомового газового оборудования</t>
  </si>
  <si>
    <t>проверка дымоходов и вентканалов</t>
  </si>
  <si>
    <t>запрос по кап.ремонту</t>
  </si>
  <si>
    <t>спил и распиловка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</si>
</sst>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4" fontId="2" fillId="9" borderId="1" xfId="0" applyNumberFormat="1" applyFont="1" applyFill="1" applyBorder="1"/>
    <xf numFmtId="164" fontId="2" fillId="9" borderId="8" xfId="0" applyNumberFormat="1" applyFont="1" applyFill="1" applyBorder="1"/>
    <xf numFmtId="164" fontId="2" fillId="7" borderId="1" xfId="0" applyNumberFormat="1" applyFont="1" applyFill="1" applyBorder="1"/>
    <xf numFmtId="4" fontId="2" fillId="9" borderId="1" xfId="0" applyNumberFormat="1" applyFont="1" applyFill="1" applyBorder="1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2" fillId="4" borderId="1" xfId="0" applyNumberFormat="1" applyFont="1" applyFill="1" applyBorder="1"/>
    <xf numFmtId="0" fontId="2" fillId="2" borderId="1" xfId="0" applyFont="1" applyFill="1" applyBorder="1"/>
    <xf numFmtId="164" fontId="5" fillId="2" borderId="1" xfId="0" applyNumberFormat="1" applyFont="1" applyFill="1" applyBorder="1"/>
    <xf numFmtId="4" fontId="6" fillId="2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4" fontId="2" fillId="4" borderId="1" xfId="0" applyNumberFormat="1" applyFont="1" applyFill="1" applyBorder="1" applyAlignment="1"/>
    <xf numFmtId="4" fontId="2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4" fontId="2" fillId="11" borderId="1" xfId="0" applyNumberFormat="1" applyFont="1" applyFill="1" applyBorder="1"/>
    <xf numFmtId="0" fontId="2" fillId="0" borderId="0" xfId="0" applyFont="1" applyFill="1" applyBorder="1"/>
    <xf numFmtId="0" fontId="8" fillId="0" borderId="0" xfId="0" applyFont="1"/>
    <xf numFmtId="164" fontId="5" fillId="7" borderId="1" xfId="0" applyNumberFormat="1" applyFont="1" applyFill="1" applyBorder="1"/>
    <xf numFmtId="0" fontId="1" fillId="6" borderId="3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4" fontId="2" fillId="9" borderId="0" xfId="0" applyNumberFormat="1" applyFont="1" applyFill="1" applyBorder="1"/>
    <xf numFmtId="164" fontId="2" fillId="9" borderId="0" xfId="0" applyNumberFormat="1" applyFont="1" applyFill="1" applyBorder="1" applyAlignment="1">
      <alignment horizontal="left"/>
    </xf>
    <xf numFmtId="17" fontId="5" fillId="3" borderId="1" xfId="0" applyNumberFormat="1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9" borderId="3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0" fontId="11" fillId="6" borderId="1" xfId="0" applyNumberFormat="1" applyFont="1" applyFill="1" applyBorder="1" applyAlignment="1">
      <alignment wrapText="1"/>
    </xf>
    <xf numFmtId="0" fontId="3" fillId="0" borderId="0" xfId="0" applyFont="1"/>
    <xf numFmtId="164" fontId="4" fillId="0" borderId="14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8" fillId="5" borderId="5" xfId="0" applyFont="1" applyFill="1" applyBorder="1"/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4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51"/>
  <sheetViews>
    <sheetView tabSelected="1" showWhiteSpace="0" zoomScaleNormal="100" workbookViewId="0">
      <selection activeCell="C47" sqref="C47"/>
    </sheetView>
  </sheetViews>
  <sheetFormatPr defaultRowHeight="15" x14ac:dyDescent="0.25"/>
  <cols>
    <col min="1" max="1" width="8.42578125" customWidth="1"/>
    <col min="2" max="2" width="6.85546875" customWidth="1"/>
    <col min="3" max="3" width="6.140625" customWidth="1"/>
    <col min="4" max="4" width="9.7109375" customWidth="1"/>
    <col min="5" max="7" width="11.7109375" bestFit="1" customWidth="1"/>
    <col min="10" max="10" width="9.140625" customWidth="1"/>
    <col min="16" max="16" width="11.7109375" bestFit="1" customWidth="1"/>
    <col min="17" max="17" width="9.140625" customWidth="1"/>
  </cols>
  <sheetData>
    <row r="1" spans="1:19" ht="1.5" customHeight="1" x14ac:dyDescent="0.25"/>
    <row r="2" spans="1:19" x14ac:dyDescent="0.25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9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9" x14ac:dyDescent="0.25">
      <c r="A4" s="82"/>
      <c r="B4" s="83"/>
      <c r="C4" s="83"/>
      <c r="D4" s="83"/>
      <c r="E4" s="84"/>
      <c r="F4" s="85" t="s">
        <v>20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24"/>
    </row>
    <row r="5" spans="1:19" ht="15" customHeight="1" x14ac:dyDescent="0.25">
      <c r="A5" s="25"/>
      <c r="B5" s="88" t="s">
        <v>21</v>
      </c>
      <c r="C5" s="89"/>
      <c r="D5" s="89"/>
      <c r="E5" s="90"/>
      <c r="F5" s="91" t="s">
        <v>0</v>
      </c>
      <c r="G5" s="92"/>
      <c r="H5" s="92"/>
      <c r="I5" s="92"/>
      <c r="J5" s="92"/>
      <c r="K5" s="92"/>
      <c r="L5" s="92"/>
      <c r="M5" s="92"/>
      <c r="N5" s="92"/>
      <c r="O5" s="93" t="s">
        <v>22</v>
      </c>
      <c r="P5" s="94"/>
      <c r="Q5" s="97" t="s">
        <v>23</v>
      </c>
      <c r="R5" s="100" t="s">
        <v>4</v>
      </c>
    </row>
    <row r="6" spans="1:19" ht="15" customHeight="1" x14ac:dyDescent="0.25">
      <c r="A6" s="26"/>
      <c r="B6" s="76" t="s">
        <v>24</v>
      </c>
      <c r="C6" s="76" t="s">
        <v>2</v>
      </c>
      <c r="D6" s="76" t="s">
        <v>53</v>
      </c>
      <c r="E6" s="78" t="s">
        <v>1</v>
      </c>
      <c r="F6" s="74" t="s">
        <v>25</v>
      </c>
      <c r="G6" s="74" t="s">
        <v>64</v>
      </c>
      <c r="H6" s="74" t="s">
        <v>26</v>
      </c>
      <c r="I6" s="74" t="s">
        <v>27</v>
      </c>
      <c r="J6" s="74" t="s">
        <v>28</v>
      </c>
      <c r="K6" s="74" t="s">
        <v>29</v>
      </c>
      <c r="L6" s="74" t="s">
        <v>66</v>
      </c>
      <c r="M6" s="68" t="s">
        <v>30</v>
      </c>
      <c r="N6" s="69"/>
      <c r="O6" s="95"/>
      <c r="P6" s="96"/>
      <c r="Q6" s="98"/>
      <c r="R6" s="101"/>
    </row>
    <row r="7" spans="1:19" ht="129.75" x14ac:dyDescent="0.25">
      <c r="A7" s="2"/>
      <c r="B7" s="77"/>
      <c r="C7" s="77"/>
      <c r="D7" s="77"/>
      <c r="E7" s="79"/>
      <c r="F7" s="75"/>
      <c r="G7" s="75"/>
      <c r="H7" s="75"/>
      <c r="I7" s="75"/>
      <c r="J7" s="75"/>
      <c r="K7" s="75"/>
      <c r="L7" s="75"/>
      <c r="M7" s="19" t="s">
        <v>54</v>
      </c>
      <c r="N7" s="19" t="s">
        <v>58</v>
      </c>
      <c r="O7" s="39" t="s">
        <v>31</v>
      </c>
      <c r="P7" s="39" t="s">
        <v>32</v>
      </c>
      <c r="Q7" s="99"/>
      <c r="R7" s="102"/>
    </row>
    <row r="8" spans="1:19" x14ac:dyDescent="0.25">
      <c r="A8" s="33">
        <v>2019</v>
      </c>
      <c r="B8" s="43">
        <v>10.4</v>
      </c>
      <c r="C8" s="43">
        <v>4</v>
      </c>
      <c r="D8" s="43">
        <v>1.6</v>
      </c>
      <c r="E8" s="23">
        <f>SUM(B8:D8)</f>
        <v>16</v>
      </c>
      <c r="F8" s="34">
        <v>1</v>
      </c>
      <c r="G8" s="34">
        <v>1.62</v>
      </c>
      <c r="H8" s="34">
        <v>1.8</v>
      </c>
      <c r="I8" s="34">
        <v>0.21</v>
      </c>
      <c r="J8" s="34">
        <v>1.55</v>
      </c>
      <c r="K8" s="34">
        <v>1.42</v>
      </c>
      <c r="L8" s="34">
        <v>2</v>
      </c>
      <c r="M8" s="35">
        <v>0</v>
      </c>
      <c r="N8" s="35">
        <v>0.8</v>
      </c>
      <c r="O8" s="17">
        <v>2</v>
      </c>
      <c r="P8" s="17">
        <v>2</v>
      </c>
      <c r="Q8" s="18">
        <v>1.6</v>
      </c>
      <c r="R8" s="3">
        <f>SUM(F8:Q8)</f>
        <v>16</v>
      </c>
    </row>
    <row r="9" spans="1:19" x14ac:dyDescent="0.25">
      <c r="A9" s="46" t="s">
        <v>55</v>
      </c>
      <c r="B9" s="43">
        <v>10.4</v>
      </c>
      <c r="C9" s="43">
        <v>5</v>
      </c>
      <c r="D9" s="43">
        <v>1.6</v>
      </c>
      <c r="E9" s="23">
        <f>SUM(B9:D9)</f>
        <v>17</v>
      </c>
      <c r="F9" s="34">
        <v>1</v>
      </c>
      <c r="G9" s="34">
        <v>1.47</v>
      </c>
      <c r="H9" s="34">
        <v>1.8</v>
      </c>
      <c r="I9" s="34">
        <v>0.21</v>
      </c>
      <c r="J9" s="34">
        <v>1.55</v>
      </c>
      <c r="K9" s="34">
        <v>1.42</v>
      </c>
      <c r="L9" s="34">
        <v>2.15</v>
      </c>
      <c r="M9" s="35">
        <v>0</v>
      </c>
      <c r="N9" s="35">
        <v>0.8</v>
      </c>
      <c r="O9" s="17">
        <v>2.5</v>
      </c>
      <c r="P9" s="17">
        <v>2.5</v>
      </c>
      <c r="Q9" s="18">
        <v>1.6</v>
      </c>
      <c r="R9" s="45">
        <f>SUM(F9:Q9)</f>
        <v>17</v>
      </c>
      <c r="S9" s="1"/>
    </row>
    <row r="10" spans="1:19" ht="22.5" x14ac:dyDescent="0.25">
      <c r="A10" s="70" t="s">
        <v>33</v>
      </c>
      <c r="B10" s="71"/>
      <c r="C10" s="71"/>
      <c r="D10" s="72"/>
      <c r="E10" s="23">
        <v>6592.6</v>
      </c>
      <c r="F10" s="68" t="s">
        <v>34</v>
      </c>
      <c r="G10" s="73"/>
      <c r="H10" s="73"/>
      <c r="I10" s="73"/>
      <c r="J10" s="73"/>
      <c r="K10" s="73"/>
      <c r="L10" s="73"/>
      <c r="M10" s="73"/>
      <c r="N10" s="69"/>
      <c r="O10" s="55" t="s">
        <v>35</v>
      </c>
      <c r="P10" s="56"/>
      <c r="Q10" s="3" t="s">
        <v>36</v>
      </c>
      <c r="R10" s="3"/>
    </row>
    <row r="11" spans="1:19" x14ac:dyDescent="0.25">
      <c r="A11" s="57" t="s">
        <v>37</v>
      </c>
      <c r="B11" s="58"/>
      <c r="C11" s="58"/>
      <c r="D11" s="58"/>
      <c r="E11" s="59"/>
      <c r="F11" s="4">
        <f>F8*E10</f>
        <v>6592.6</v>
      </c>
      <c r="G11" s="4">
        <f>G9*E10</f>
        <v>9691.1220000000012</v>
      </c>
      <c r="H11" s="4">
        <f>H8*E10</f>
        <v>11866.68</v>
      </c>
      <c r="I11" s="4">
        <f>I8*E10</f>
        <v>1384.4459999999999</v>
      </c>
      <c r="J11" s="4">
        <f>J8*E10</f>
        <v>10218.530000000001</v>
      </c>
      <c r="K11" s="4">
        <f>K8*E10</f>
        <v>9361.4920000000002</v>
      </c>
      <c r="L11" s="4">
        <f>L9*E10</f>
        <v>14174.09</v>
      </c>
      <c r="M11" s="4">
        <f>E10*M8</f>
        <v>0</v>
      </c>
      <c r="N11" s="4">
        <f>N8*E10</f>
        <v>5274.0800000000008</v>
      </c>
      <c r="O11" s="4">
        <f>O9*E10</f>
        <v>16481.5</v>
      </c>
      <c r="P11" s="4">
        <f>P9*E10</f>
        <v>16481.5</v>
      </c>
      <c r="Q11" s="4">
        <f>Q8*E10</f>
        <v>10548.160000000002</v>
      </c>
      <c r="R11" s="4">
        <f>F11+G11+H11+I11+J11+K11+L11+M11+N11+O11+P11+Q11</f>
        <v>112074.20000000001</v>
      </c>
    </row>
    <row r="12" spans="1:19" x14ac:dyDescent="0.25">
      <c r="A12" s="60" t="s">
        <v>38</v>
      </c>
      <c r="B12" s="60"/>
      <c r="C12" s="60"/>
      <c r="D12" s="60"/>
      <c r="E12" s="61"/>
      <c r="F12" s="62" t="s">
        <v>39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9" x14ac:dyDescent="0.25">
      <c r="A13" s="65" t="s">
        <v>40</v>
      </c>
      <c r="B13" s="65"/>
      <c r="C13" s="65"/>
      <c r="D13" s="66"/>
      <c r="E13" s="5">
        <v>111503.53</v>
      </c>
      <c r="F13" s="42"/>
      <c r="G13" s="40"/>
      <c r="H13" s="6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19" x14ac:dyDescent="0.25">
      <c r="A14" s="27"/>
      <c r="B14" s="67" t="s">
        <v>52</v>
      </c>
      <c r="C14" s="67"/>
      <c r="D14" s="20" t="s">
        <v>38</v>
      </c>
      <c r="E14" s="21" t="s">
        <v>18</v>
      </c>
      <c r="F14" s="42"/>
      <c r="G14" s="40"/>
      <c r="H14" s="6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19" x14ac:dyDescent="0.25">
      <c r="A15" s="28" t="s">
        <v>41</v>
      </c>
      <c r="B15" s="49">
        <v>135565.85999999999</v>
      </c>
      <c r="C15" s="54"/>
      <c r="D15" s="29">
        <v>116764.14</v>
      </c>
      <c r="E15" s="22"/>
      <c r="F15" s="7">
        <v>6592.6</v>
      </c>
      <c r="G15" s="7">
        <v>9673.7999999999993</v>
      </c>
      <c r="H15" s="8">
        <v>11866.68</v>
      </c>
      <c r="I15" s="7">
        <v>2800</v>
      </c>
      <c r="J15" s="7">
        <v>10218.530000000001</v>
      </c>
      <c r="K15" s="7">
        <v>9328.7999999999993</v>
      </c>
      <c r="L15" s="7">
        <v>14174.09</v>
      </c>
      <c r="M15" s="7">
        <f>27044.58+24886.93+1999.55</f>
        <v>53931.060000000005</v>
      </c>
      <c r="N15" s="7">
        <v>231</v>
      </c>
      <c r="O15" s="9">
        <v>1156</v>
      </c>
      <c r="P15" s="9">
        <v>0</v>
      </c>
      <c r="Q15" s="7">
        <v>10548.16</v>
      </c>
      <c r="R15" s="10">
        <f t="shared" ref="R15:R26" si="0">SUM(F15:Q15)</f>
        <v>130520.72</v>
      </c>
    </row>
    <row r="16" spans="1:19" x14ac:dyDescent="0.25">
      <c r="A16" s="28" t="s">
        <v>42</v>
      </c>
      <c r="B16" s="49">
        <v>156375.10999999999</v>
      </c>
      <c r="C16" s="50"/>
      <c r="D16" s="29">
        <v>125903.66</v>
      </c>
      <c r="E16" s="22"/>
      <c r="F16" s="7">
        <v>6592.6</v>
      </c>
      <c r="G16" s="7">
        <v>9673.7999999999993</v>
      </c>
      <c r="H16" s="8">
        <v>11866.68</v>
      </c>
      <c r="I16" s="7">
        <v>2800</v>
      </c>
      <c r="J16" s="7">
        <v>10218.530000000001</v>
      </c>
      <c r="K16" s="7">
        <v>9328.7999999999993</v>
      </c>
      <c r="L16" s="7">
        <v>14174.09</v>
      </c>
      <c r="M16" s="7">
        <f>20582.1+16332.81+5833.1</f>
        <v>42748.009999999995</v>
      </c>
      <c r="N16" s="7">
        <v>0</v>
      </c>
      <c r="O16" s="9">
        <f>3093+11687+2137</f>
        <v>16917</v>
      </c>
      <c r="P16" s="9">
        <v>23481</v>
      </c>
      <c r="Q16" s="7">
        <v>10548.16</v>
      </c>
      <c r="R16" s="10">
        <f t="shared" si="0"/>
        <v>158348.67000000001</v>
      </c>
    </row>
    <row r="17" spans="1:18" x14ac:dyDescent="0.25">
      <c r="A17" s="28" t="s">
        <v>5</v>
      </c>
      <c r="B17" s="49">
        <v>145441.51</v>
      </c>
      <c r="C17" s="50"/>
      <c r="D17" s="29">
        <v>172457.34</v>
      </c>
      <c r="E17" s="22"/>
      <c r="F17" s="7">
        <v>6592.6</v>
      </c>
      <c r="G17" s="7">
        <f>9673.8+8370</f>
        <v>18043.8</v>
      </c>
      <c r="H17" s="8">
        <v>11866.68</v>
      </c>
      <c r="I17" s="7">
        <v>2800</v>
      </c>
      <c r="J17" s="7">
        <v>10218.530000000001</v>
      </c>
      <c r="K17" s="7">
        <v>9328.7999999999993</v>
      </c>
      <c r="L17" s="7">
        <v>14174.09</v>
      </c>
      <c r="M17" s="7">
        <f>15502.42+4827.55</f>
        <v>20329.97</v>
      </c>
      <c r="N17" s="7">
        <v>0</v>
      </c>
      <c r="O17" s="9">
        <f>3285+7797</f>
        <v>11082</v>
      </c>
      <c r="P17" s="9">
        <v>39107</v>
      </c>
      <c r="Q17" s="7">
        <v>10548.16</v>
      </c>
      <c r="R17" s="10">
        <f t="shared" si="0"/>
        <v>154091.63</v>
      </c>
    </row>
    <row r="18" spans="1:18" x14ac:dyDescent="0.25">
      <c r="A18" s="28" t="s">
        <v>43</v>
      </c>
      <c r="B18" s="49">
        <v>123822.14</v>
      </c>
      <c r="C18" s="50"/>
      <c r="D18" s="29">
        <v>137637.06</v>
      </c>
      <c r="E18" s="22"/>
      <c r="F18" s="7">
        <v>6592.6</v>
      </c>
      <c r="G18" s="7">
        <v>9673.7999999999993</v>
      </c>
      <c r="H18" s="8">
        <v>11866.68</v>
      </c>
      <c r="I18" s="7">
        <v>1400</v>
      </c>
      <c r="J18" s="7">
        <v>10218.530000000001</v>
      </c>
      <c r="K18" s="7">
        <v>9328.7999999999993</v>
      </c>
      <c r="L18" s="7">
        <v>14174.09</v>
      </c>
      <c r="M18" s="7">
        <f>7117.55+13869.1+4668.3</f>
        <v>25654.95</v>
      </c>
      <c r="N18" s="7">
        <v>4550</v>
      </c>
      <c r="O18" s="9">
        <f>3163+1041</f>
        <v>4204</v>
      </c>
      <c r="P18" s="9">
        <v>20000</v>
      </c>
      <c r="Q18" s="7">
        <v>10548.16</v>
      </c>
      <c r="R18" s="10">
        <f t="shared" si="0"/>
        <v>128211.61</v>
      </c>
    </row>
    <row r="19" spans="1:18" x14ac:dyDescent="0.25">
      <c r="A19" s="28" t="s">
        <v>8</v>
      </c>
      <c r="B19" s="49">
        <v>135632.07</v>
      </c>
      <c r="C19" s="50"/>
      <c r="D19" s="29">
        <v>114031.88</v>
      </c>
      <c r="E19" s="22"/>
      <c r="F19" s="7">
        <v>6592.6</v>
      </c>
      <c r="G19" s="7">
        <v>9673.7999999999993</v>
      </c>
      <c r="H19" s="8">
        <v>11866.68</v>
      </c>
      <c r="I19" s="7">
        <v>0</v>
      </c>
      <c r="J19" s="7">
        <v>10218.530000000001</v>
      </c>
      <c r="K19" s="7">
        <v>9328.7999999999993</v>
      </c>
      <c r="L19" s="7">
        <v>14174.09</v>
      </c>
      <c r="M19" s="7">
        <f>10056.95+6754.59+3985.8</f>
        <v>20797.34</v>
      </c>
      <c r="N19" s="7">
        <v>0</v>
      </c>
      <c r="O19" s="32">
        <v>94926</v>
      </c>
      <c r="P19" s="9">
        <v>0</v>
      </c>
      <c r="Q19" s="7">
        <v>10548.16</v>
      </c>
      <c r="R19" s="10">
        <f t="shared" si="0"/>
        <v>188126</v>
      </c>
    </row>
    <row r="20" spans="1:18" x14ac:dyDescent="0.25">
      <c r="A20" s="28" t="s">
        <v>10</v>
      </c>
      <c r="B20" s="49">
        <v>130366.59</v>
      </c>
      <c r="C20" s="50"/>
      <c r="D20" s="29">
        <v>128186.93</v>
      </c>
      <c r="E20" s="22"/>
      <c r="F20" s="7">
        <v>6592.6</v>
      </c>
      <c r="G20" s="7">
        <v>9673.7999999999993</v>
      </c>
      <c r="H20" s="8">
        <v>11866.68</v>
      </c>
      <c r="I20" s="7">
        <v>0</v>
      </c>
      <c r="J20" s="7">
        <v>10218.530000000001</v>
      </c>
      <c r="K20" s="7">
        <v>9328.7999999999993</v>
      </c>
      <c r="L20" s="7">
        <v>14174.09</v>
      </c>
      <c r="M20" s="7">
        <f>10796.5+8048.95</f>
        <v>18845.45</v>
      </c>
      <c r="N20" s="7">
        <f>7750+16086</f>
        <v>23836</v>
      </c>
      <c r="O20" s="9">
        <v>0</v>
      </c>
      <c r="P20" s="9">
        <v>0</v>
      </c>
      <c r="Q20" s="7">
        <v>10548.16</v>
      </c>
      <c r="R20" s="10">
        <f t="shared" si="0"/>
        <v>115084.11</v>
      </c>
    </row>
    <row r="21" spans="1:18" x14ac:dyDescent="0.25">
      <c r="A21" s="28" t="s">
        <v>11</v>
      </c>
      <c r="B21" s="49">
        <v>128490.57</v>
      </c>
      <c r="C21" s="50"/>
      <c r="D21" s="29">
        <v>166729.51</v>
      </c>
      <c r="E21" s="22"/>
      <c r="F21" s="7">
        <v>6592.6</v>
      </c>
      <c r="G21" s="7">
        <v>9673.7999999999993</v>
      </c>
      <c r="H21" s="8">
        <v>11866.68</v>
      </c>
      <c r="I21" s="7">
        <v>0</v>
      </c>
      <c r="J21" s="7">
        <v>10218.530000000001</v>
      </c>
      <c r="K21" s="7">
        <v>9328.7999999999993</v>
      </c>
      <c r="L21" s="7">
        <v>14174.09</v>
      </c>
      <c r="M21" s="7">
        <f>2136.25+2805.78</f>
        <v>4942.0300000000007</v>
      </c>
      <c r="N21" s="7">
        <v>0</v>
      </c>
      <c r="O21" s="9">
        <f>29323+2599</f>
        <v>31922</v>
      </c>
      <c r="P21" s="9">
        <v>0</v>
      </c>
      <c r="Q21" s="7">
        <v>10548.16</v>
      </c>
      <c r="R21" s="10">
        <f t="shared" si="0"/>
        <v>109266.69</v>
      </c>
    </row>
    <row r="22" spans="1:18" x14ac:dyDescent="0.25">
      <c r="A22" s="28" t="s">
        <v>12</v>
      </c>
      <c r="B22" s="49">
        <f>117015.99+48000</f>
        <v>165015.99</v>
      </c>
      <c r="C22" s="50"/>
      <c r="D22" s="29">
        <f>126561.31+16800</f>
        <v>143361.31</v>
      </c>
      <c r="E22" s="22"/>
      <c r="F22" s="7">
        <v>6592.6</v>
      </c>
      <c r="G22" s="7">
        <v>9673.7999999999993</v>
      </c>
      <c r="H22" s="8">
        <v>11866.68</v>
      </c>
      <c r="I22" s="7">
        <v>0</v>
      </c>
      <c r="J22" s="7">
        <v>10218.530000000001</v>
      </c>
      <c r="K22" s="7">
        <f>9328.8+6440</f>
        <v>15768.8</v>
      </c>
      <c r="L22" s="7">
        <v>14174.09</v>
      </c>
      <c r="M22" s="7">
        <f>2307.15+1148.24</f>
        <v>3455.3900000000003</v>
      </c>
      <c r="N22" s="7">
        <f>4725.6+48000</f>
        <v>52725.599999999999</v>
      </c>
      <c r="O22" s="9">
        <v>1640</v>
      </c>
      <c r="P22" s="9">
        <v>0</v>
      </c>
      <c r="Q22" s="7">
        <v>10548.16</v>
      </c>
      <c r="R22" s="10">
        <f t="shared" si="0"/>
        <v>136663.65</v>
      </c>
    </row>
    <row r="23" spans="1:18" x14ac:dyDescent="0.25">
      <c r="A23" s="28" t="s">
        <v>44</v>
      </c>
      <c r="B23" s="49">
        <v>115530.06</v>
      </c>
      <c r="C23" s="50"/>
      <c r="D23" s="29">
        <v>131601.66999999998</v>
      </c>
      <c r="E23" s="22"/>
      <c r="F23" s="7">
        <v>6592.6</v>
      </c>
      <c r="G23" s="7">
        <v>9673.7999999999993</v>
      </c>
      <c r="H23" s="8">
        <v>11866.68</v>
      </c>
      <c r="I23" s="7">
        <v>0</v>
      </c>
      <c r="J23" s="7">
        <v>10218.530000000001</v>
      </c>
      <c r="K23" s="7">
        <v>9328.7999999999993</v>
      </c>
      <c r="L23" s="7">
        <v>14174.09</v>
      </c>
      <c r="M23" s="7">
        <f>1196.3+7380.22+663.52</f>
        <v>9240.0400000000009</v>
      </c>
      <c r="N23" s="7">
        <f>450+2178.7+16086</f>
        <v>18714.7</v>
      </c>
      <c r="O23" s="9">
        <v>0</v>
      </c>
      <c r="P23" s="9">
        <v>0</v>
      </c>
      <c r="Q23" s="7">
        <v>10548.16</v>
      </c>
      <c r="R23" s="10">
        <f t="shared" si="0"/>
        <v>100357.40000000001</v>
      </c>
    </row>
    <row r="24" spans="1:18" x14ac:dyDescent="0.25">
      <c r="A24" s="28" t="s">
        <v>45</v>
      </c>
      <c r="B24" s="49">
        <v>121315.08</v>
      </c>
      <c r="C24" s="50"/>
      <c r="D24" s="29">
        <f>100554.95+877.84</f>
        <v>101432.79</v>
      </c>
      <c r="E24" s="22"/>
      <c r="F24" s="7">
        <v>6592.6</v>
      </c>
      <c r="G24" s="7">
        <v>9673.7999999999993</v>
      </c>
      <c r="H24" s="8">
        <v>11866.68</v>
      </c>
      <c r="I24" s="7">
        <v>1500</v>
      </c>
      <c r="J24" s="7">
        <v>10218.530000000001</v>
      </c>
      <c r="K24" s="7">
        <v>9328.7999999999993</v>
      </c>
      <c r="L24" s="7">
        <v>14174.09</v>
      </c>
      <c r="M24" s="7">
        <f>2734.4+4384.61</f>
        <v>7119.01</v>
      </c>
      <c r="N24" s="7">
        <v>8125</v>
      </c>
      <c r="O24" s="9">
        <f>6856+2424+1741</f>
        <v>11021</v>
      </c>
      <c r="P24" s="9">
        <v>0</v>
      </c>
      <c r="Q24" s="7">
        <v>10548.16</v>
      </c>
      <c r="R24" s="10">
        <f t="shared" si="0"/>
        <v>100167.67</v>
      </c>
    </row>
    <row r="25" spans="1:18" x14ac:dyDescent="0.25">
      <c r="A25" s="28" t="s">
        <v>46</v>
      </c>
      <c r="B25" s="49">
        <v>119193.53</v>
      </c>
      <c r="C25" s="50"/>
      <c r="D25" s="29">
        <f>117236.07+1460</f>
        <v>118696.07</v>
      </c>
      <c r="E25" s="22"/>
      <c r="F25" s="7">
        <v>6592.6</v>
      </c>
      <c r="G25" s="7">
        <v>9673.7999999999993</v>
      </c>
      <c r="H25" s="8">
        <v>11866.68</v>
      </c>
      <c r="I25" s="7">
        <v>3000</v>
      </c>
      <c r="J25" s="7">
        <v>10218.530000000001</v>
      </c>
      <c r="K25" s="7">
        <v>9328.7999999999993</v>
      </c>
      <c r="L25" s="7">
        <v>14174.09</v>
      </c>
      <c r="M25" s="7">
        <f>4157.52+6505.15</f>
        <v>10662.67</v>
      </c>
      <c r="N25" s="7">
        <f>1000+2500</f>
        <v>3500</v>
      </c>
      <c r="O25" s="9">
        <v>7239</v>
      </c>
      <c r="P25" s="9">
        <v>0</v>
      </c>
      <c r="Q25" s="7">
        <v>10548.16</v>
      </c>
      <c r="R25" s="10">
        <f t="shared" si="0"/>
        <v>96804.33</v>
      </c>
    </row>
    <row r="26" spans="1:18" x14ac:dyDescent="0.25">
      <c r="A26" s="28" t="s">
        <v>47</v>
      </c>
      <c r="B26" s="49">
        <v>122760.49</v>
      </c>
      <c r="C26" s="50"/>
      <c r="D26" s="29">
        <v>132560.14000000001</v>
      </c>
      <c r="E26" s="22"/>
      <c r="F26" s="7">
        <v>6592.6</v>
      </c>
      <c r="G26" s="7">
        <v>9673.7999999999993</v>
      </c>
      <c r="H26" s="8">
        <v>11866.68</v>
      </c>
      <c r="I26" s="7">
        <v>3000</v>
      </c>
      <c r="J26" s="7">
        <v>10218.530000000001</v>
      </c>
      <c r="K26" s="7">
        <v>9328.7999999999993</v>
      </c>
      <c r="L26" s="7">
        <v>14174.09</v>
      </c>
      <c r="M26" s="7">
        <f>6716.31+4254.002+408.15</f>
        <v>11378.462000000001</v>
      </c>
      <c r="N26" s="7">
        <v>0</v>
      </c>
      <c r="O26" s="9">
        <v>6856</v>
      </c>
      <c r="P26" s="9">
        <v>0</v>
      </c>
      <c r="Q26" s="7">
        <v>10548.16</v>
      </c>
      <c r="R26" s="10">
        <f t="shared" si="0"/>
        <v>93637.122000000003</v>
      </c>
    </row>
    <row r="27" spans="1:18" x14ac:dyDescent="0.25">
      <c r="A27" s="38" t="s">
        <v>56</v>
      </c>
      <c r="B27" s="49">
        <v>0</v>
      </c>
      <c r="C27" s="50"/>
      <c r="D27" s="29">
        <v>0</v>
      </c>
      <c r="E27" s="22"/>
      <c r="F27" s="7"/>
      <c r="G27" s="7"/>
      <c r="H27" s="8"/>
      <c r="I27" s="7"/>
      <c r="J27" s="7"/>
      <c r="K27" s="7"/>
      <c r="L27" s="7"/>
      <c r="M27" s="7"/>
      <c r="N27" s="7"/>
      <c r="O27" s="9"/>
      <c r="P27" s="9"/>
      <c r="Q27" s="7"/>
      <c r="R27" s="10"/>
    </row>
    <row r="28" spans="1:18" x14ac:dyDescent="0.25">
      <c r="A28" s="38" t="s">
        <v>9</v>
      </c>
      <c r="B28" s="49">
        <v>0</v>
      </c>
      <c r="C28" s="50"/>
      <c r="D28" s="29">
        <f>1800+1800+1800+1800</f>
        <v>7200</v>
      </c>
      <c r="E28" s="13"/>
      <c r="F28" s="7"/>
      <c r="G28" s="7"/>
      <c r="H28" s="7"/>
      <c r="I28" s="7"/>
      <c r="J28" s="7"/>
      <c r="K28" s="7"/>
      <c r="L28" s="7"/>
      <c r="M28" s="7"/>
      <c r="N28" s="7"/>
      <c r="O28" s="9"/>
      <c r="P28" s="9"/>
      <c r="Q28" s="7"/>
      <c r="R28" s="10"/>
    </row>
    <row r="29" spans="1:18" x14ac:dyDescent="0.25">
      <c r="A29" s="38" t="s">
        <v>57</v>
      </c>
      <c r="B29" s="49">
        <v>0</v>
      </c>
      <c r="C29" s="50"/>
      <c r="D29" s="29">
        <v>0</v>
      </c>
      <c r="E29" s="13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7"/>
      <c r="R29" s="10"/>
    </row>
    <row r="30" spans="1:18" ht="20.25" x14ac:dyDescent="0.25">
      <c r="A30" s="38" t="s">
        <v>6</v>
      </c>
      <c r="B30" s="49">
        <v>0</v>
      </c>
      <c r="C30" s="50"/>
      <c r="D30" s="29">
        <v>3750</v>
      </c>
      <c r="E30" s="13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7"/>
      <c r="R30" s="10"/>
    </row>
    <row r="31" spans="1:18" x14ac:dyDescent="0.25">
      <c r="A31" s="14" t="s">
        <v>1</v>
      </c>
      <c r="B31" s="51">
        <f>SUM(B15:B30)</f>
        <v>1599509</v>
      </c>
      <c r="C31" s="52"/>
      <c r="D31" s="15">
        <f>SUM(D15:D30)</f>
        <v>1600312.5</v>
      </c>
      <c r="E31" s="15"/>
      <c r="F31" s="15">
        <f t="shared" ref="F31:R31" si="1">SUM(F15:F30)</f>
        <v>79111.200000000012</v>
      </c>
      <c r="G31" s="15">
        <f t="shared" si="1"/>
        <v>124455.60000000002</v>
      </c>
      <c r="H31" s="15">
        <f t="shared" si="1"/>
        <v>142400.15999999997</v>
      </c>
      <c r="I31" s="15">
        <f t="shared" si="1"/>
        <v>17300</v>
      </c>
      <c r="J31" s="15">
        <f t="shared" si="1"/>
        <v>122622.36</v>
      </c>
      <c r="K31" s="15">
        <f t="shared" si="1"/>
        <v>118385.60000000002</v>
      </c>
      <c r="L31" s="15">
        <f t="shared" si="1"/>
        <v>170089.08</v>
      </c>
      <c r="M31" s="15">
        <f t="shared" si="1"/>
        <v>229104.38200000007</v>
      </c>
      <c r="N31" s="15">
        <f t="shared" si="1"/>
        <v>111682.3</v>
      </c>
      <c r="O31" s="15">
        <f t="shared" si="1"/>
        <v>186963</v>
      </c>
      <c r="P31" s="15">
        <f t="shared" si="1"/>
        <v>82588</v>
      </c>
      <c r="Q31" s="15">
        <f t="shared" si="1"/>
        <v>126577.92000000003</v>
      </c>
      <c r="R31" s="16">
        <f t="shared" si="1"/>
        <v>1511279.6019999997</v>
      </c>
    </row>
    <row r="32" spans="1:18" x14ac:dyDescent="0.25">
      <c r="A32" s="30"/>
      <c r="B32" s="53"/>
      <c r="C32" s="5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48</v>
      </c>
      <c r="Q32" s="48">
        <f>E13+D31-R31</f>
        <v>200536.42800000031</v>
      </c>
      <c r="R32" s="48"/>
    </row>
    <row r="33" spans="2:17" x14ac:dyDescent="0.25">
      <c r="F33" s="1"/>
    </row>
    <row r="34" spans="2:17" x14ac:dyDescent="0.25">
      <c r="B34" t="s">
        <v>17</v>
      </c>
      <c r="C34">
        <v>231</v>
      </c>
      <c r="D34" t="s">
        <v>63</v>
      </c>
      <c r="K34" s="36" t="s">
        <v>17</v>
      </c>
      <c r="L34" s="36">
        <v>24886.93</v>
      </c>
      <c r="M34" s="36" t="s">
        <v>59</v>
      </c>
      <c r="N34" s="36">
        <v>1999.55</v>
      </c>
      <c r="O34" s="36" t="s">
        <v>60</v>
      </c>
      <c r="P34" s="36">
        <v>27044.58</v>
      </c>
      <c r="Q34" s="37" t="s">
        <v>19</v>
      </c>
    </row>
    <row r="35" spans="2:17" x14ac:dyDescent="0.25">
      <c r="B35" t="s">
        <v>7</v>
      </c>
      <c r="C35">
        <v>4050</v>
      </c>
      <c r="D35" t="s">
        <v>50</v>
      </c>
      <c r="K35" s="36" t="s">
        <v>3</v>
      </c>
      <c r="L35" s="36">
        <v>16332.81</v>
      </c>
      <c r="M35" s="36" t="s">
        <v>59</v>
      </c>
      <c r="N35" s="36">
        <v>5833.1</v>
      </c>
      <c r="O35" s="36" t="s">
        <v>60</v>
      </c>
      <c r="P35" s="36">
        <v>20582.099999999999</v>
      </c>
      <c r="Q35" s="37" t="s">
        <v>19</v>
      </c>
    </row>
    <row r="36" spans="2:17" x14ac:dyDescent="0.25">
      <c r="C36">
        <v>500</v>
      </c>
      <c r="D36" t="s">
        <v>65</v>
      </c>
      <c r="I36" s="1"/>
      <c r="K36" s="36" t="s">
        <v>5</v>
      </c>
      <c r="L36" s="36">
        <v>15502.42</v>
      </c>
      <c r="M36" s="36" t="s">
        <v>59</v>
      </c>
      <c r="N36" s="36">
        <v>4827.55</v>
      </c>
      <c r="O36" s="36" t="s">
        <v>60</v>
      </c>
      <c r="P36" s="36">
        <v>0</v>
      </c>
      <c r="Q36" s="37" t="s">
        <v>19</v>
      </c>
    </row>
    <row r="37" spans="2:17" x14ac:dyDescent="0.25">
      <c r="B37" t="s">
        <v>10</v>
      </c>
      <c r="C37">
        <v>7750</v>
      </c>
      <c r="D37" t="s">
        <v>67</v>
      </c>
      <c r="E37" s="44"/>
      <c r="K37" s="36" t="s">
        <v>7</v>
      </c>
      <c r="L37" s="36">
        <v>13869.1</v>
      </c>
      <c r="M37" s="36" t="s">
        <v>59</v>
      </c>
      <c r="N37" s="36">
        <v>4668.3</v>
      </c>
      <c r="O37" s="36" t="s">
        <v>60</v>
      </c>
      <c r="P37" s="36">
        <v>7117.55</v>
      </c>
      <c r="Q37" s="37" t="s">
        <v>19</v>
      </c>
    </row>
    <row r="38" spans="2:17" x14ac:dyDescent="0.25">
      <c r="C38" s="47">
        <v>16086</v>
      </c>
      <c r="D38" t="s">
        <v>49</v>
      </c>
      <c r="G38" s="44"/>
      <c r="K38" s="36" t="s">
        <v>8</v>
      </c>
      <c r="L38" s="36">
        <v>6754.59</v>
      </c>
      <c r="M38" s="36" t="s">
        <v>59</v>
      </c>
      <c r="N38" s="36">
        <v>3985.8</v>
      </c>
      <c r="O38" s="36" t="s">
        <v>60</v>
      </c>
      <c r="P38" s="36">
        <v>10056.950000000001</v>
      </c>
      <c r="Q38" s="37" t="s">
        <v>19</v>
      </c>
    </row>
    <row r="39" spans="2:17" x14ac:dyDescent="0.25">
      <c r="B39" t="s">
        <v>12</v>
      </c>
      <c r="C39">
        <v>4725.6000000000004</v>
      </c>
      <c r="D39" t="s">
        <v>68</v>
      </c>
      <c r="F39" s="44"/>
      <c r="G39" s="44"/>
      <c r="K39" s="36" t="s">
        <v>10</v>
      </c>
      <c r="L39" s="36">
        <v>10796.5</v>
      </c>
      <c r="M39" s="36" t="s">
        <v>59</v>
      </c>
      <c r="N39" s="36">
        <v>8048.95</v>
      </c>
      <c r="O39" s="36" t="s">
        <v>60</v>
      </c>
      <c r="P39" s="36">
        <v>0</v>
      </c>
      <c r="Q39" s="37" t="s">
        <v>19</v>
      </c>
    </row>
    <row r="40" spans="2:17" x14ac:dyDescent="0.25">
      <c r="C40">
        <v>48000</v>
      </c>
      <c r="D40" t="s">
        <v>69</v>
      </c>
      <c r="K40" s="36" t="s">
        <v>11</v>
      </c>
      <c r="L40" s="36">
        <v>2136.25</v>
      </c>
      <c r="M40" s="36" t="s">
        <v>59</v>
      </c>
      <c r="N40" s="36">
        <v>2805.78</v>
      </c>
      <c r="O40" s="36" t="s">
        <v>60</v>
      </c>
      <c r="P40" s="36">
        <v>0</v>
      </c>
      <c r="Q40" s="37" t="s">
        <v>19</v>
      </c>
    </row>
    <row r="41" spans="2:17" x14ac:dyDescent="0.25">
      <c r="B41" t="s">
        <v>13</v>
      </c>
      <c r="C41">
        <v>450</v>
      </c>
      <c r="D41" t="s">
        <v>70</v>
      </c>
      <c r="K41" s="36" t="s">
        <v>12</v>
      </c>
      <c r="L41" s="36">
        <v>2307.15</v>
      </c>
      <c r="M41" s="36" t="s">
        <v>59</v>
      </c>
      <c r="N41" s="36">
        <v>1148.24</v>
      </c>
      <c r="O41" s="36" t="s">
        <v>60</v>
      </c>
      <c r="P41" s="36">
        <v>0</v>
      </c>
      <c r="Q41" s="37" t="s">
        <v>19</v>
      </c>
    </row>
    <row r="42" spans="2:17" x14ac:dyDescent="0.25">
      <c r="C42">
        <v>2178.6999999999998</v>
      </c>
      <c r="D42" t="s">
        <v>51</v>
      </c>
      <c r="K42" s="36" t="s">
        <v>13</v>
      </c>
      <c r="L42" s="36">
        <v>1196.3</v>
      </c>
      <c r="M42" s="36" t="s">
        <v>59</v>
      </c>
      <c r="N42" s="36">
        <v>7380.22</v>
      </c>
      <c r="O42" s="36" t="s">
        <v>60</v>
      </c>
      <c r="P42" s="36">
        <v>663.52</v>
      </c>
      <c r="Q42" s="37" t="s">
        <v>19</v>
      </c>
    </row>
    <row r="43" spans="2:17" x14ac:dyDescent="0.25">
      <c r="C43">
        <v>16086</v>
      </c>
      <c r="D43" t="s">
        <v>49</v>
      </c>
      <c r="K43" s="36" t="s">
        <v>14</v>
      </c>
      <c r="L43" s="36">
        <v>2734.4</v>
      </c>
      <c r="M43" s="36" t="s">
        <v>59</v>
      </c>
      <c r="N43" s="36">
        <v>4384.6099999999997</v>
      </c>
      <c r="O43" s="36" t="s">
        <v>60</v>
      </c>
      <c r="P43" s="36">
        <v>0</v>
      </c>
      <c r="Q43" s="37" t="s">
        <v>19</v>
      </c>
    </row>
    <row r="44" spans="2:17" x14ac:dyDescent="0.25">
      <c r="B44" t="s">
        <v>14</v>
      </c>
      <c r="C44">
        <v>8125</v>
      </c>
      <c r="D44" t="s">
        <v>61</v>
      </c>
      <c r="K44" s="36" t="s">
        <v>15</v>
      </c>
      <c r="L44" s="36">
        <v>4157.5200000000004</v>
      </c>
      <c r="M44" s="36" t="s">
        <v>59</v>
      </c>
      <c r="N44" s="36">
        <v>6505.15</v>
      </c>
      <c r="O44" s="36" t="s">
        <v>60</v>
      </c>
      <c r="P44" s="36">
        <v>0</v>
      </c>
      <c r="Q44" s="37" t="s">
        <v>19</v>
      </c>
    </row>
    <row r="45" spans="2:17" x14ac:dyDescent="0.25">
      <c r="B45" t="s">
        <v>15</v>
      </c>
      <c r="C45">
        <v>1000</v>
      </c>
      <c r="D45" t="s">
        <v>71</v>
      </c>
      <c r="K45" s="36" t="s">
        <v>16</v>
      </c>
      <c r="L45" s="36">
        <v>6716.31</v>
      </c>
      <c r="M45" s="36" t="s">
        <v>59</v>
      </c>
      <c r="N45" s="36">
        <v>4254.0020000000004</v>
      </c>
      <c r="O45" s="36" t="s">
        <v>60</v>
      </c>
      <c r="P45" s="36">
        <v>408.15</v>
      </c>
      <c r="Q45" s="37" t="s">
        <v>19</v>
      </c>
    </row>
    <row r="46" spans="2:17" x14ac:dyDescent="0.25">
      <c r="C46">
        <v>2500</v>
      </c>
      <c r="D46" t="s">
        <v>72</v>
      </c>
      <c r="L46" s="44"/>
      <c r="N46" s="44"/>
      <c r="P46" s="44"/>
    </row>
    <row r="47" spans="2:17" x14ac:dyDescent="0.25">
      <c r="C47" s="31"/>
      <c r="M47" s="1"/>
    </row>
    <row r="48" spans="2:17" x14ac:dyDescent="0.25">
      <c r="P48" s="44"/>
    </row>
    <row r="50" spans="14:16" x14ac:dyDescent="0.25">
      <c r="P50" s="44"/>
    </row>
    <row r="51" spans="14:16" x14ac:dyDescent="0.25">
      <c r="N51" s="1"/>
    </row>
  </sheetData>
  <mergeCells count="48"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14:C14"/>
    <mergeCell ref="M6:N6"/>
    <mergeCell ref="A10:D10"/>
    <mergeCell ref="F10:N10"/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O10:P10"/>
    <mergeCell ref="A11:E11"/>
    <mergeCell ref="A12:E12"/>
    <mergeCell ref="F12:R12"/>
    <mergeCell ref="A13:D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Q32:R32"/>
    <mergeCell ref="B27:C27"/>
    <mergeCell ref="B28:C28"/>
    <mergeCell ref="B29:C29"/>
    <mergeCell ref="B30:C30"/>
    <mergeCell ref="B31:C31"/>
    <mergeCell ref="B32:C32"/>
  </mergeCells>
  <pageMargins left="0.16666666666666666" right="0.10416666666666667" top="0" bottom="0.14583333333333334" header="0.3" footer="0.3"/>
  <pageSetup paperSize="9" scale="8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2020-02-10T06:12:42Z</dcterms:modified>
</cp:coreProperties>
</file>