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2225" windowHeight="4635" activeTab="0"/>
  </bookViews>
  <sheets>
    <sheet name="2019" sheetId="1" r:id="rId1"/>
    <sheet name="Лист3" sheetId="2" state="hidden" r:id="rId2"/>
  </sheets>
  <definedNames>
    <definedName name="_xlnm.Print_Area" localSheetId="0">'2019'!$A$2:$Q$28</definedName>
  </definedNames>
  <calcPr fullCalcOnLoad="1"/>
</workbook>
</file>

<file path=xl/comments1.xml><?xml version="1.0" encoding="utf-8"?>
<comments xmlns="http://schemas.openxmlformats.org/spreadsheetml/2006/main">
  <authors>
    <author>User</author>
    <author>den</author>
  </authors>
  <commentList>
    <comment ref="M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4200-приобретение антимагнитных пломб</t>
        </r>
      </text>
    </comment>
    <comment ref="G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3494-премия</t>
        </r>
      </text>
    </comment>
    <comment ref="G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716-повышение з/п</t>
        </r>
      </text>
    </comment>
    <comment ref="M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8028-дезинсекция (чердака)
8028-дезинсекция (подвала)</t>
        </r>
      </text>
    </comment>
    <comment ref="M2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420-пломбы г/в
24000-стоимость р-т по диагностике внутридомового газового оборудования</t>
        </r>
      </text>
    </comment>
    <comment ref="B21" authorId="1">
      <text>
        <r>
          <rPr>
            <b/>
            <sz val="9"/>
            <rFont val="Tahoma"/>
            <family val="2"/>
          </rPr>
          <t>den:</t>
        </r>
        <r>
          <rPr>
            <sz val="9"/>
            <rFont val="Tahoma"/>
            <family val="2"/>
          </rPr>
          <t xml:space="preserve">
24000-стоимость р-т по диагностике внутридомового газового оборудования</t>
        </r>
      </text>
    </comment>
    <comment ref="M22" authorId="1">
      <text>
        <r>
          <rPr>
            <b/>
            <sz val="9"/>
            <rFont val="Tahoma"/>
            <family val="2"/>
          </rPr>
          <t>den:</t>
        </r>
        <r>
          <rPr>
            <sz val="9"/>
            <rFont val="Tahoma"/>
            <family val="2"/>
          </rPr>
          <t xml:space="preserve">
3161,37-тех.обслуживание ОДГО</t>
        </r>
      </text>
    </comment>
    <comment ref="M2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2000-ремонт домофонов</t>
        </r>
      </text>
    </comment>
  </commentList>
</comments>
</file>

<file path=xl/sharedStrings.xml><?xml version="1.0" encoding="utf-8"?>
<sst xmlns="http://schemas.openxmlformats.org/spreadsheetml/2006/main" count="109" uniqueCount="64">
  <si>
    <t>Содержание</t>
  </si>
  <si>
    <t>июль</t>
  </si>
  <si>
    <t>итого</t>
  </si>
  <si>
    <t>август</t>
  </si>
  <si>
    <t>ремонт</t>
  </si>
  <si>
    <t>апрель</t>
  </si>
  <si>
    <t>май</t>
  </si>
  <si>
    <t>июнь</t>
  </si>
  <si>
    <t>ИТОГО</t>
  </si>
  <si>
    <t>февраль</t>
  </si>
  <si>
    <t>январь</t>
  </si>
  <si>
    <t>сентябрь</t>
  </si>
  <si>
    <t>октябрь</t>
  </si>
  <si>
    <t>ноябрь</t>
  </si>
  <si>
    <t>декабрь</t>
  </si>
  <si>
    <t>март</t>
  </si>
  <si>
    <t>ИТОГО: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</si>
  <si>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</si>
  <si>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</si>
  <si>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</si>
  <si>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</si>
  <si>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</si>
  <si>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</si>
  <si>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</si>
  <si>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</si>
  <si>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</si>
  <si>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</si>
  <si>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</si>
  <si>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</si>
  <si>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</si>
  <si>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</si>
  <si>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</si>
  <si>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</si>
  <si>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</si>
  <si>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</si>
  <si>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</si>
  <si>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</si>
  <si>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</si>
  <si>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</si>
  <si>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</si>
  <si>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</si>
  <si>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</si>
  <si>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</si>
  <si>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</si>
  <si>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</si>
  <si>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покос</t>
  </si>
  <si>
    <t>тех.обслуживание ОДГО</t>
  </si>
  <si>
    <t>начислено</t>
  </si>
  <si>
    <t xml:space="preserve"> управле-ние</t>
  </si>
  <si>
    <t>оплата коммунальных ресурсов на содержание ОДИ</t>
  </si>
  <si>
    <t>услуги сторонних организаций, разовые работы</t>
  </si>
  <si>
    <t>х/в</t>
  </si>
  <si>
    <t>г/в</t>
  </si>
  <si>
    <t>эл-во</t>
  </si>
  <si>
    <t>серди</t>
  </si>
  <si>
    <t>Информация о доходах и расходах по дому __Калинина 131 А__на 2019год.</t>
  </si>
  <si>
    <t>Работы по уборке придомовой территории</t>
  </si>
  <si>
    <t>приобретение антимагнитных пломб</t>
  </si>
  <si>
    <t>общехозяйственные расходы</t>
  </si>
  <si>
    <t>дезинсекция (чердака)</t>
  </si>
  <si>
    <t>дезинсекция (подвала)</t>
  </si>
  <si>
    <t>пломбы г/в</t>
  </si>
  <si>
    <t>диагностика внутридомового газового оборудования</t>
  </si>
  <si>
    <t>ремонт домофонов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</si>
</sst>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"/>
    <numFmt numFmtId="174" formatCode="#,##0.000_р_."/>
    <numFmt numFmtId="175" formatCode="0.0000"/>
    <numFmt numFmtId="176" formatCode="#,##0.0_р_."/>
    <numFmt numFmtId="177" formatCode="#,##0_р_."/>
    <numFmt numFmtId="178" formatCode="#,##0.0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0_р_."/>
    <numFmt numFmtId="184" formatCode="#,##0&quot;р.&quot;"/>
    <numFmt numFmtId="185" formatCode="#,##0.00000_р_."/>
    <numFmt numFmtId="186" formatCode="#,##0.000000_р_."/>
  </numFmts>
  <fonts count="47">
    <font>
      <sz val="10"/>
      <name val="Arial Cyr"/>
      <family val="0"/>
    </font>
    <font>
      <sz val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5" fillId="32" borderId="11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 horizontal="center" vertical="top" wrapText="1"/>
    </xf>
    <xf numFmtId="4" fontId="6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17" fontId="6" fillId="33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6" fillId="12" borderId="10" xfId="0" applyNumberFormat="1" applyFont="1" applyFill="1" applyBorder="1" applyAlignment="1">
      <alignment horizontal="left" wrapText="1"/>
    </xf>
    <xf numFmtId="0" fontId="6" fillId="34" borderId="10" xfId="0" applyFont="1" applyFill="1" applyBorder="1" applyAlignment="1">
      <alignment/>
    </xf>
    <xf numFmtId="172" fontId="1" fillId="34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10" fillId="7" borderId="10" xfId="0" applyNumberFormat="1" applyFont="1" applyFill="1" applyBorder="1" applyAlignment="1">
      <alignment/>
    </xf>
    <xf numFmtId="172" fontId="10" fillId="34" borderId="10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 vertical="top" textRotation="90" wrapText="1"/>
    </xf>
    <xf numFmtId="2" fontId="1" fillId="0" borderId="13" xfId="0" applyNumberFormat="1" applyFont="1" applyBorder="1" applyAlignment="1">
      <alignment horizontal="center" vertical="top"/>
    </xf>
    <xf numFmtId="2" fontId="5" fillId="32" borderId="10" xfId="0" applyNumberFormat="1" applyFont="1" applyFill="1" applyBorder="1" applyAlignment="1">
      <alignment vertical="top" wrapText="1"/>
    </xf>
    <xf numFmtId="0" fontId="0" fillId="32" borderId="10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10" fillId="35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4" fontId="1" fillId="32" borderId="10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/>
    </xf>
    <xf numFmtId="172" fontId="10" fillId="13" borderId="10" xfId="0" applyNumberFormat="1" applyFont="1" applyFill="1" applyBorder="1" applyAlignment="1">
      <alignment/>
    </xf>
    <xf numFmtId="0" fontId="9" fillId="32" borderId="16" xfId="0" applyNumberFormat="1" applyFont="1" applyFill="1" applyBorder="1" applyAlignment="1">
      <alignment wrapText="1"/>
    </xf>
    <xf numFmtId="2" fontId="1" fillId="32" borderId="10" xfId="0" applyNumberFormat="1" applyFont="1" applyFill="1" applyBorder="1" applyAlignment="1">
      <alignment horizontal="right" vertical="top" wrapText="1"/>
    </xf>
    <xf numFmtId="172" fontId="1" fillId="13" borderId="0" xfId="0" applyNumberFormat="1" applyFont="1" applyFill="1" applyBorder="1" applyAlignment="1">
      <alignment/>
    </xf>
    <xf numFmtId="172" fontId="1" fillId="13" borderId="0" xfId="0" applyNumberFormat="1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/>
    </xf>
    <xf numFmtId="172" fontId="1" fillId="36" borderId="16" xfId="0" applyNumberFormat="1" applyFont="1" applyFill="1" applyBorder="1" applyAlignment="1">
      <alignment horizontal="center"/>
    </xf>
    <xf numFmtId="172" fontId="1" fillId="36" borderId="15" xfId="0" applyNumberFormat="1" applyFont="1" applyFill="1" applyBorder="1" applyAlignment="1">
      <alignment horizontal="center"/>
    </xf>
    <xf numFmtId="172" fontId="1" fillId="34" borderId="16" xfId="0" applyNumberFormat="1" applyFont="1" applyFill="1" applyBorder="1" applyAlignment="1">
      <alignment horizontal="center"/>
    </xf>
    <xf numFmtId="172" fontId="1" fillId="34" borderId="15" xfId="0" applyNumberFormat="1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0" fontId="1" fillId="37" borderId="10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0" fontId="0" fillId="36" borderId="15" xfId="0" applyFill="1" applyBorder="1" applyAlignment="1">
      <alignment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0" fontId="4" fillId="32" borderId="17" xfId="0" applyFont="1" applyFill="1" applyBorder="1" applyAlignment="1">
      <alignment horizontal="center" wrapText="1"/>
    </xf>
    <xf numFmtId="0" fontId="4" fillId="32" borderId="15" xfId="0" applyFont="1" applyFill="1" applyBorder="1" applyAlignment="1">
      <alignment horizontal="center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wrapText="1"/>
    </xf>
    <xf numFmtId="2" fontId="8" fillId="0" borderId="19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left" wrapText="1"/>
    </xf>
    <xf numFmtId="2" fontId="5" fillId="0" borderId="21" xfId="0" applyNumberFormat="1" applyFont="1" applyBorder="1" applyAlignment="1">
      <alignment horizontal="left" wrapText="1"/>
    </xf>
    <xf numFmtId="2" fontId="5" fillId="0" borderId="22" xfId="0" applyNumberFormat="1" applyFont="1" applyBorder="1" applyAlignment="1">
      <alignment horizontal="left" wrapText="1"/>
    </xf>
    <xf numFmtId="2" fontId="5" fillId="0" borderId="23" xfId="0" applyNumberFormat="1" applyFont="1" applyBorder="1" applyAlignment="1">
      <alignment horizontal="left" wrapText="1"/>
    </xf>
    <xf numFmtId="2" fontId="5" fillId="0" borderId="12" xfId="0" applyNumberFormat="1" applyFont="1" applyBorder="1" applyAlignment="1">
      <alignment horizontal="left" textRotation="90" wrapText="1"/>
    </xf>
    <xf numFmtId="2" fontId="5" fillId="0" borderId="19" xfId="0" applyNumberFormat="1" applyFont="1" applyBorder="1" applyAlignment="1">
      <alignment horizontal="left" textRotation="90" wrapText="1"/>
    </xf>
    <xf numFmtId="2" fontId="5" fillId="0" borderId="13" xfId="0" applyNumberFormat="1" applyFont="1" applyBorder="1" applyAlignment="1">
      <alignment horizontal="left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S45"/>
  <sheetViews>
    <sheetView tabSelected="1" workbookViewId="0" topLeftCell="A1">
      <selection activeCell="S32" sqref="S32"/>
    </sheetView>
  </sheetViews>
  <sheetFormatPr defaultColWidth="9.00390625" defaultRowHeight="12.75"/>
  <cols>
    <col min="1" max="1" width="6.875" style="0" customWidth="1"/>
    <col min="2" max="2" width="7.625" style="0" customWidth="1"/>
    <col min="3" max="3" width="7.00390625" style="0" customWidth="1"/>
    <col min="5" max="5" width="8.00390625" style="0" customWidth="1"/>
    <col min="6" max="6" width="10.75390625" style="0" bestFit="1" customWidth="1"/>
    <col min="7" max="7" width="8.625" style="0" customWidth="1"/>
    <col min="8" max="8" width="8.875" style="0" customWidth="1"/>
    <col min="9" max="9" width="8.375" style="0" customWidth="1"/>
    <col min="10" max="10" width="8.125" style="0" customWidth="1"/>
    <col min="12" max="12" width="9.875" style="0" customWidth="1"/>
    <col min="13" max="13" width="8.875" style="0" customWidth="1"/>
    <col min="16" max="16" width="9.125" style="0" customWidth="1"/>
    <col min="19" max="19" width="11.75390625" style="0" bestFit="1" customWidth="1"/>
  </cols>
  <sheetData>
    <row r="2" spans="1:17" ht="15.75">
      <c r="A2" s="79" t="s">
        <v>55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ht="12.7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17" ht="12.75">
      <c r="A4" s="81"/>
      <c r="B4" s="82"/>
      <c r="C4" s="82"/>
      <c r="D4" s="82"/>
      <c r="E4" s="83"/>
      <c r="F4" s="84" t="s">
        <v>18</v>
      </c>
      <c r="G4" s="85"/>
      <c r="H4" s="85"/>
      <c r="I4" s="85"/>
      <c r="J4" s="85"/>
      <c r="K4" s="85"/>
      <c r="L4" s="85"/>
      <c r="M4" s="85"/>
      <c r="N4" s="85"/>
      <c r="O4" s="85"/>
      <c r="P4" s="86"/>
      <c r="Q4" s="1"/>
    </row>
    <row r="5" spans="1:17" ht="12.75" customHeight="1">
      <c r="A5" s="5"/>
      <c r="B5" s="87" t="s">
        <v>19</v>
      </c>
      <c r="C5" s="88"/>
      <c r="D5" s="88"/>
      <c r="E5" s="89"/>
      <c r="F5" s="90" t="s">
        <v>0</v>
      </c>
      <c r="G5" s="91"/>
      <c r="H5" s="91"/>
      <c r="I5" s="91"/>
      <c r="J5" s="91"/>
      <c r="K5" s="91"/>
      <c r="L5" s="91"/>
      <c r="M5" s="91"/>
      <c r="N5" s="92" t="s">
        <v>20</v>
      </c>
      <c r="O5" s="93"/>
      <c r="P5" s="96" t="s">
        <v>21</v>
      </c>
      <c r="Q5" s="74" t="s">
        <v>8</v>
      </c>
    </row>
    <row r="6" spans="1:17" ht="12.75" customHeight="1">
      <c r="A6" s="6"/>
      <c r="B6" s="72" t="s">
        <v>22</v>
      </c>
      <c r="C6" s="72" t="s">
        <v>4</v>
      </c>
      <c r="D6" s="72" t="s">
        <v>48</v>
      </c>
      <c r="E6" s="77" t="s">
        <v>2</v>
      </c>
      <c r="F6" s="60" t="s">
        <v>23</v>
      </c>
      <c r="G6" s="60" t="s">
        <v>56</v>
      </c>
      <c r="H6" s="60" t="s">
        <v>24</v>
      </c>
      <c r="I6" s="60" t="s">
        <v>25</v>
      </c>
      <c r="J6" s="60" t="s">
        <v>26</v>
      </c>
      <c r="K6" s="60" t="s">
        <v>58</v>
      </c>
      <c r="L6" s="56" t="s">
        <v>27</v>
      </c>
      <c r="M6" s="58"/>
      <c r="N6" s="94"/>
      <c r="O6" s="95"/>
      <c r="P6" s="97"/>
      <c r="Q6" s="75"/>
    </row>
    <row r="7" spans="1:17" ht="84">
      <c r="A7" s="8"/>
      <c r="B7" s="73"/>
      <c r="C7" s="73"/>
      <c r="D7" s="73"/>
      <c r="E7" s="78"/>
      <c r="F7" s="61"/>
      <c r="G7" s="61"/>
      <c r="H7" s="61"/>
      <c r="I7" s="61"/>
      <c r="J7" s="61"/>
      <c r="K7" s="61"/>
      <c r="L7" s="26" t="s">
        <v>49</v>
      </c>
      <c r="M7" s="26" t="s">
        <v>50</v>
      </c>
      <c r="N7" s="7" t="s">
        <v>28</v>
      </c>
      <c r="O7" s="7" t="s">
        <v>29</v>
      </c>
      <c r="P7" s="98"/>
      <c r="Q7" s="76"/>
    </row>
    <row r="8" spans="1:17" ht="14.25">
      <c r="A8" s="37">
        <v>2019</v>
      </c>
      <c r="B8" s="27">
        <v>9.4</v>
      </c>
      <c r="C8" s="27">
        <v>5</v>
      </c>
      <c r="D8" s="27">
        <v>1.6</v>
      </c>
      <c r="E8" s="10">
        <f>SUM(B8:D8)</f>
        <v>16</v>
      </c>
      <c r="F8" s="38">
        <v>1.2</v>
      </c>
      <c r="G8" s="38">
        <v>1.82</v>
      </c>
      <c r="H8" s="38">
        <v>1.8</v>
      </c>
      <c r="I8" s="38">
        <v>0.26</v>
      </c>
      <c r="J8" s="38">
        <v>2.1</v>
      </c>
      <c r="K8" s="38">
        <v>2.1</v>
      </c>
      <c r="L8" s="38">
        <v>0</v>
      </c>
      <c r="M8" s="38">
        <v>0.12</v>
      </c>
      <c r="N8" s="28">
        <v>2.5</v>
      </c>
      <c r="O8" s="28">
        <v>2.5</v>
      </c>
      <c r="P8" s="41">
        <v>1.6</v>
      </c>
      <c r="Q8" s="9">
        <f>SUM(F8:P8)</f>
        <v>15.999999999999998</v>
      </c>
    </row>
    <row r="9" spans="1:17" ht="12.75">
      <c r="A9" s="53" t="s">
        <v>30</v>
      </c>
      <c r="B9" s="54"/>
      <c r="C9" s="54"/>
      <c r="D9" s="55"/>
      <c r="E9" s="34">
        <v>2923.8</v>
      </c>
      <c r="F9" s="56" t="s">
        <v>31</v>
      </c>
      <c r="G9" s="57"/>
      <c r="H9" s="57"/>
      <c r="I9" s="57"/>
      <c r="J9" s="57"/>
      <c r="K9" s="57"/>
      <c r="L9" s="57"/>
      <c r="M9" s="58"/>
      <c r="N9" s="62" t="s">
        <v>32</v>
      </c>
      <c r="O9" s="63"/>
      <c r="P9" s="9" t="s">
        <v>33</v>
      </c>
      <c r="Q9" s="9"/>
    </row>
    <row r="10" spans="1:17" ht="12.75">
      <c r="A10" s="64" t="s">
        <v>34</v>
      </c>
      <c r="B10" s="65"/>
      <c r="C10" s="65"/>
      <c r="D10" s="65"/>
      <c r="E10" s="66"/>
      <c r="F10" s="11">
        <f>F8*E9</f>
        <v>3508.56</v>
      </c>
      <c r="G10" s="11">
        <f>G8*E9</f>
        <v>5321.316000000001</v>
      </c>
      <c r="H10" s="11">
        <f>H8*E9</f>
        <v>5262.84</v>
      </c>
      <c r="I10" s="11">
        <f>I8*E9</f>
        <v>760.1880000000001</v>
      </c>
      <c r="J10" s="11">
        <f>E9*J8</f>
        <v>6139.9800000000005</v>
      </c>
      <c r="K10" s="11">
        <f>K8*E9</f>
        <v>6139.9800000000005</v>
      </c>
      <c r="L10" s="11">
        <f>E9*L8</f>
        <v>0</v>
      </c>
      <c r="M10" s="11">
        <f>M8*E9</f>
        <v>350.856</v>
      </c>
      <c r="N10" s="11">
        <f>N8*E9</f>
        <v>7309.5</v>
      </c>
      <c r="O10" s="11">
        <f>O8*E9</f>
        <v>7309.5</v>
      </c>
      <c r="P10" s="11">
        <f>P8*E9</f>
        <v>4678.080000000001</v>
      </c>
      <c r="Q10" s="11">
        <f>F10+G10+H10+I10+J10+K10+L10+M10+N10+O10+P10</f>
        <v>46780.8</v>
      </c>
    </row>
    <row r="11" spans="1:17" ht="12.75">
      <c r="A11" s="67" t="s">
        <v>35</v>
      </c>
      <c r="B11" s="67"/>
      <c r="C11" s="67"/>
      <c r="D11" s="67"/>
      <c r="E11" s="68"/>
      <c r="F11" s="69" t="s">
        <v>36</v>
      </c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1"/>
    </row>
    <row r="12" spans="1:17" ht="12.75">
      <c r="A12" s="50" t="s">
        <v>37</v>
      </c>
      <c r="B12" s="50"/>
      <c r="C12" s="50"/>
      <c r="D12" s="51"/>
      <c r="E12" s="35">
        <v>-27464.204000000027</v>
      </c>
      <c r="F12" s="42"/>
      <c r="G12" s="43"/>
      <c r="H12" s="12"/>
      <c r="I12" s="43"/>
      <c r="J12" s="43"/>
      <c r="K12" s="43"/>
      <c r="L12" s="43"/>
      <c r="M12" s="43"/>
      <c r="N12" s="43"/>
      <c r="O12" s="43"/>
      <c r="P12" s="43"/>
      <c r="Q12" s="44"/>
    </row>
    <row r="13" spans="1:17" ht="12.75">
      <c r="A13" s="29"/>
      <c r="B13" s="52" t="s">
        <v>47</v>
      </c>
      <c r="C13" s="52"/>
      <c r="D13" s="30" t="s">
        <v>35</v>
      </c>
      <c r="E13" s="31" t="s">
        <v>17</v>
      </c>
      <c r="F13" s="42"/>
      <c r="G13" s="43"/>
      <c r="H13" s="12"/>
      <c r="I13" s="43"/>
      <c r="J13" s="43"/>
      <c r="K13" s="43"/>
      <c r="L13" s="43"/>
      <c r="M13" s="43"/>
      <c r="N13" s="43"/>
      <c r="O13" s="43"/>
      <c r="P13" s="43"/>
      <c r="Q13" s="44"/>
    </row>
    <row r="14" spans="1:17" ht="12.75">
      <c r="A14" s="13" t="s">
        <v>38</v>
      </c>
      <c r="B14" s="46">
        <v>54315.22</v>
      </c>
      <c r="C14" s="59"/>
      <c r="D14" s="32">
        <v>39767.23</v>
      </c>
      <c r="E14" s="33"/>
      <c r="F14" s="14">
        <v>3508.56</v>
      </c>
      <c r="G14" s="14">
        <v>4597.74</v>
      </c>
      <c r="H14" s="15">
        <v>5262.84</v>
      </c>
      <c r="I14" s="36">
        <v>1400</v>
      </c>
      <c r="J14" s="36">
        <v>6139.98</v>
      </c>
      <c r="K14" s="14">
        <v>6139.9800000000005</v>
      </c>
      <c r="L14" s="14">
        <f>2457.56+858.08+2999.66</f>
        <v>6315.299999999999</v>
      </c>
      <c r="M14" s="14">
        <v>0</v>
      </c>
      <c r="N14" s="24">
        <v>0</v>
      </c>
      <c r="O14" s="24">
        <v>0</v>
      </c>
      <c r="P14" s="14">
        <v>4678.08</v>
      </c>
      <c r="Q14" s="16">
        <f aca="true" t="shared" si="0" ref="Q14:Q25">SUM(F14:P14)</f>
        <v>38042.479999999996</v>
      </c>
    </row>
    <row r="15" spans="1:17" ht="12.75">
      <c r="A15" s="13" t="s">
        <v>39</v>
      </c>
      <c r="B15" s="46">
        <v>51658.57</v>
      </c>
      <c r="C15" s="47"/>
      <c r="D15" s="32">
        <v>61282.37</v>
      </c>
      <c r="E15" s="33"/>
      <c r="F15" s="14">
        <v>3508.56</v>
      </c>
      <c r="G15" s="14">
        <v>4597.74</v>
      </c>
      <c r="H15" s="15">
        <v>5262.84</v>
      </c>
      <c r="I15" s="36">
        <v>1400</v>
      </c>
      <c r="J15" s="36">
        <v>6139.98</v>
      </c>
      <c r="K15" s="14">
        <v>6139.9800000000005</v>
      </c>
      <c r="L15" s="14">
        <f>4619.06+608.96+2570.75</f>
        <v>7798.77</v>
      </c>
      <c r="M15" s="14">
        <v>0</v>
      </c>
      <c r="N15" s="24">
        <v>0</v>
      </c>
      <c r="O15" s="24">
        <v>288</v>
      </c>
      <c r="P15" s="14">
        <v>4678.08</v>
      </c>
      <c r="Q15" s="16">
        <f t="shared" si="0"/>
        <v>39813.95</v>
      </c>
    </row>
    <row r="16" spans="1:17" ht="12.75">
      <c r="A16" s="13" t="s">
        <v>15</v>
      </c>
      <c r="B16" s="46">
        <v>53138.53</v>
      </c>
      <c r="C16" s="47"/>
      <c r="D16" s="32">
        <v>60268.630000000005</v>
      </c>
      <c r="E16" s="33"/>
      <c r="F16" s="14">
        <v>3508.56</v>
      </c>
      <c r="G16" s="14">
        <v>4597.74</v>
      </c>
      <c r="H16" s="15">
        <v>5262.84</v>
      </c>
      <c r="I16" s="36">
        <v>1400</v>
      </c>
      <c r="J16" s="36">
        <v>6139.98</v>
      </c>
      <c r="K16" s="14">
        <v>6139.9800000000005</v>
      </c>
      <c r="L16" s="14">
        <f>4619.06+692+2402.4</f>
        <v>7713.460000000001</v>
      </c>
      <c r="M16" s="14">
        <v>0</v>
      </c>
      <c r="N16" s="24">
        <v>0</v>
      </c>
      <c r="O16" s="24">
        <v>0</v>
      </c>
      <c r="P16" s="14">
        <v>4678.08</v>
      </c>
      <c r="Q16" s="16">
        <f t="shared" si="0"/>
        <v>39440.64</v>
      </c>
    </row>
    <row r="17" spans="1:17" ht="12.75">
      <c r="A17" s="13" t="s">
        <v>40</v>
      </c>
      <c r="B17" s="46">
        <v>53216.08</v>
      </c>
      <c r="C17" s="47"/>
      <c r="D17" s="32">
        <v>50919.45</v>
      </c>
      <c r="E17" s="33"/>
      <c r="F17" s="14">
        <v>3508.56</v>
      </c>
      <c r="G17" s="14">
        <v>4597.74</v>
      </c>
      <c r="H17" s="15">
        <v>5262.84</v>
      </c>
      <c r="I17" s="36">
        <v>700</v>
      </c>
      <c r="J17" s="36">
        <v>6139.98</v>
      </c>
      <c r="K17" s="14">
        <v>6139.9800000000005</v>
      </c>
      <c r="L17" s="14">
        <f>2674.85+996.6+1765.4</f>
        <v>5436.85</v>
      </c>
      <c r="M17" s="14">
        <v>0</v>
      </c>
      <c r="N17" s="24">
        <v>0</v>
      </c>
      <c r="O17" s="24">
        <v>0</v>
      </c>
      <c r="P17" s="14">
        <v>4678.08</v>
      </c>
      <c r="Q17" s="16">
        <f t="shared" si="0"/>
        <v>36464.03</v>
      </c>
    </row>
    <row r="18" spans="1:17" ht="12.75">
      <c r="A18" s="13" t="s">
        <v>6</v>
      </c>
      <c r="B18" s="46">
        <v>50918.9</v>
      </c>
      <c r="C18" s="47"/>
      <c r="D18" s="32">
        <v>44308.79</v>
      </c>
      <c r="E18" s="33"/>
      <c r="F18" s="14">
        <v>3508.56</v>
      </c>
      <c r="G18" s="14">
        <f>4597.74+3494</f>
        <v>8091.74</v>
      </c>
      <c r="H18" s="15">
        <v>5262.84</v>
      </c>
      <c r="I18" s="36">
        <v>0</v>
      </c>
      <c r="J18" s="36">
        <v>6139.98</v>
      </c>
      <c r="K18" s="14">
        <v>6139.9800000000005</v>
      </c>
      <c r="L18" s="14">
        <f>2103.77+608.96+2074.8</f>
        <v>4787.530000000001</v>
      </c>
      <c r="M18" s="14">
        <v>4200</v>
      </c>
      <c r="N18" s="24">
        <v>0</v>
      </c>
      <c r="O18" s="24">
        <v>0</v>
      </c>
      <c r="P18" s="14">
        <v>4678.08</v>
      </c>
      <c r="Q18" s="16">
        <f t="shared" si="0"/>
        <v>42808.71</v>
      </c>
    </row>
    <row r="19" spans="1:17" ht="12.75">
      <c r="A19" s="13" t="s">
        <v>7</v>
      </c>
      <c r="B19" s="46">
        <v>50207.05</v>
      </c>
      <c r="C19" s="47"/>
      <c r="D19" s="32">
        <v>57965.31999999999</v>
      </c>
      <c r="E19" s="33"/>
      <c r="F19" s="14">
        <v>3508.56</v>
      </c>
      <c r="G19" s="14">
        <f aca="true" t="shared" si="1" ref="G19:G25">4597.74+716</f>
        <v>5313.74</v>
      </c>
      <c r="H19" s="15">
        <v>5262.84</v>
      </c>
      <c r="I19" s="36">
        <v>0</v>
      </c>
      <c r="J19" s="36">
        <v>6139.98</v>
      </c>
      <c r="K19" s="14">
        <v>6139.9800000000005</v>
      </c>
      <c r="L19" s="14">
        <f>11757.6+1550.08+2607.15</f>
        <v>15914.83</v>
      </c>
      <c r="M19" s="14">
        <f>16056+4438.97</f>
        <v>20494.97</v>
      </c>
      <c r="N19" s="24">
        <v>402</v>
      </c>
      <c r="O19" s="24">
        <v>0</v>
      </c>
      <c r="P19" s="14">
        <v>4678.08</v>
      </c>
      <c r="Q19" s="16">
        <f t="shared" si="0"/>
        <v>67854.98</v>
      </c>
    </row>
    <row r="20" spans="1:17" ht="12.75">
      <c r="A20" s="13" t="s">
        <v>1</v>
      </c>
      <c r="B20" s="46">
        <v>61022.57</v>
      </c>
      <c r="C20" s="47"/>
      <c r="D20" s="32">
        <v>62173.79</v>
      </c>
      <c r="E20" s="33"/>
      <c r="F20" s="14">
        <v>3508.56</v>
      </c>
      <c r="G20" s="14">
        <f t="shared" si="1"/>
        <v>5313.74</v>
      </c>
      <c r="H20" s="15">
        <v>5262.84</v>
      </c>
      <c r="I20" s="36">
        <v>0</v>
      </c>
      <c r="J20" s="36">
        <v>6139.98</v>
      </c>
      <c r="K20" s="14">
        <v>6139.9800000000005</v>
      </c>
      <c r="L20" s="14">
        <f>1174.32+3028.02+8599.63</f>
        <v>12801.97</v>
      </c>
      <c r="M20" s="14">
        <v>0</v>
      </c>
      <c r="N20" s="24">
        <v>12931</v>
      </c>
      <c r="O20" s="24">
        <v>0</v>
      </c>
      <c r="P20" s="14">
        <v>4678.08</v>
      </c>
      <c r="Q20" s="16">
        <f t="shared" si="0"/>
        <v>56776.15</v>
      </c>
    </row>
    <row r="21" spans="1:17" ht="12.75">
      <c r="A21" s="13" t="s">
        <v>3</v>
      </c>
      <c r="B21" s="46">
        <f>59292.88+24000</f>
        <v>83292.88</v>
      </c>
      <c r="C21" s="47"/>
      <c r="D21" s="32">
        <f>60400.32+12800</f>
        <v>73200.32</v>
      </c>
      <c r="E21" s="33"/>
      <c r="F21" s="14">
        <v>3508.56</v>
      </c>
      <c r="G21" s="14">
        <f t="shared" si="1"/>
        <v>5313.74</v>
      </c>
      <c r="H21" s="15">
        <v>5262.84</v>
      </c>
      <c r="I21" s="36">
        <v>0</v>
      </c>
      <c r="J21" s="36">
        <v>6139.98</v>
      </c>
      <c r="K21" s="14">
        <v>6139.9800000000005</v>
      </c>
      <c r="L21" s="14">
        <f>1286.16+9167.12+2680.77</f>
        <v>13134.050000000001</v>
      </c>
      <c r="M21" s="14">
        <f>420+24000</f>
        <v>24420</v>
      </c>
      <c r="N21" s="24">
        <v>0</v>
      </c>
      <c r="O21" s="24">
        <v>0</v>
      </c>
      <c r="P21" s="14">
        <v>4678.08</v>
      </c>
      <c r="Q21" s="16">
        <f t="shared" si="0"/>
        <v>68597.23</v>
      </c>
    </row>
    <row r="22" spans="1:17" ht="12.75">
      <c r="A22" s="13" t="s">
        <v>41</v>
      </c>
      <c r="B22" s="46">
        <v>59624.98</v>
      </c>
      <c r="C22" s="47"/>
      <c r="D22" s="32">
        <v>53996.15</v>
      </c>
      <c r="E22" s="33"/>
      <c r="F22" s="14">
        <v>3508.56</v>
      </c>
      <c r="G22" s="14">
        <f t="shared" si="1"/>
        <v>5313.74</v>
      </c>
      <c r="H22" s="15">
        <v>5262.84</v>
      </c>
      <c r="I22" s="36">
        <v>0</v>
      </c>
      <c r="J22" s="36">
        <v>6139.98</v>
      </c>
      <c r="K22" s="14">
        <v>6139.9800000000005</v>
      </c>
      <c r="L22" s="14">
        <f>2656.2+1949.23+7857.53</f>
        <v>12462.96</v>
      </c>
      <c r="M22" s="14">
        <v>3161.37</v>
      </c>
      <c r="N22" s="24">
        <v>0</v>
      </c>
      <c r="O22" s="24">
        <v>0</v>
      </c>
      <c r="P22" s="14">
        <v>4678.08</v>
      </c>
      <c r="Q22" s="16">
        <f t="shared" si="0"/>
        <v>46667.51</v>
      </c>
    </row>
    <row r="23" spans="1:17" ht="12.75">
      <c r="A23" s="13" t="s">
        <v>42</v>
      </c>
      <c r="B23" s="46">
        <v>58953.75</v>
      </c>
      <c r="C23" s="47"/>
      <c r="D23" s="32">
        <f>53847.47+1200</f>
        <v>55047.47</v>
      </c>
      <c r="E23" s="33"/>
      <c r="F23" s="14">
        <v>3508.56</v>
      </c>
      <c r="G23" s="14">
        <f t="shared" si="1"/>
        <v>5313.74</v>
      </c>
      <c r="H23" s="15">
        <v>5262.84</v>
      </c>
      <c r="I23" s="36">
        <v>750</v>
      </c>
      <c r="J23" s="36">
        <v>6139.98</v>
      </c>
      <c r="K23" s="14">
        <v>6139.9800000000005</v>
      </c>
      <c r="L23" s="14">
        <f>2428.11+1944.6+9821.91</f>
        <v>14194.619999999999</v>
      </c>
      <c r="M23" s="14">
        <v>0</v>
      </c>
      <c r="N23" s="24">
        <v>0</v>
      </c>
      <c r="O23" s="24">
        <v>3923</v>
      </c>
      <c r="P23" s="14">
        <v>4678.08</v>
      </c>
      <c r="Q23" s="16">
        <f t="shared" si="0"/>
        <v>49910.8</v>
      </c>
    </row>
    <row r="24" spans="1:17" ht="12.75">
      <c r="A24" s="13" t="s">
        <v>43</v>
      </c>
      <c r="B24" s="46">
        <v>60685.85</v>
      </c>
      <c r="C24" s="47"/>
      <c r="D24" s="32">
        <f>49665.96+800</f>
        <v>50465.96</v>
      </c>
      <c r="E24" s="33"/>
      <c r="F24" s="14">
        <v>3508.56</v>
      </c>
      <c r="G24" s="14">
        <f t="shared" si="1"/>
        <v>5313.74</v>
      </c>
      <c r="H24" s="15">
        <v>5262.84</v>
      </c>
      <c r="I24" s="36">
        <v>1500</v>
      </c>
      <c r="J24" s="36">
        <v>6139.98</v>
      </c>
      <c r="K24" s="14">
        <v>6139.9800000000005</v>
      </c>
      <c r="L24" s="14">
        <f>6578.5+922.68+3185.44</f>
        <v>10686.62</v>
      </c>
      <c r="M24" s="14">
        <v>0</v>
      </c>
      <c r="N24" s="24">
        <v>20325</v>
      </c>
      <c r="O24" s="24">
        <v>11687</v>
      </c>
      <c r="P24" s="14">
        <v>4678.08</v>
      </c>
      <c r="Q24" s="16">
        <f t="shared" si="0"/>
        <v>75241.8</v>
      </c>
    </row>
    <row r="25" spans="1:17" ht="12.75">
      <c r="A25" s="13" t="s">
        <v>44</v>
      </c>
      <c r="B25" s="46">
        <v>57177.53</v>
      </c>
      <c r="C25" s="47"/>
      <c r="D25" s="32">
        <f>73636.96+818.32</f>
        <v>74455.28000000001</v>
      </c>
      <c r="E25" s="33"/>
      <c r="F25" s="14">
        <v>3508.56</v>
      </c>
      <c r="G25" s="14">
        <f t="shared" si="1"/>
        <v>5313.74</v>
      </c>
      <c r="H25" s="15">
        <v>5262.84</v>
      </c>
      <c r="I25" s="36">
        <v>1500</v>
      </c>
      <c r="J25" s="36">
        <v>6139.98</v>
      </c>
      <c r="K25" s="14">
        <v>6139.9800000000005</v>
      </c>
      <c r="L25" s="14">
        <f>894.72+5189.68+2037.2</f>
        <v>8121.6</v>
      </c>
      <c r="M25" s="14">
        <v>2000</v>
      </c>
      <c r="N25" s="24">
        <v>3140</v>
      </c>
      <c r="O25" s="24">
        <v>0</v>
      </c>
      <c r="P25" s="14">
        <v>4678.08</v>
      </c>
      <c r="Q25" s="16">
        <f t="shared" si="0"/>
        <v>45804.78</v>
      </c>
    </row>
    <row r="26" spans="1:17" ht="12.75">
      <c r="A26" s="17" t="s">
        <v>54</v>
      </c>
      <c r="B26" s="46">
        <v>0</v>
      </c>
      <c r="C26" s="47"/>
      <c r="D26" s="32">
        <f>900+900+900+900</f>
        <v>3600</v>
      </c>
      <c r="E26" s="23"/>
      <c r="F26" s="14"/>
      <c r="G26" s="14"/>
      <c r="H26" s="14"/>
      <c r="I26" s="36"/>
      <c r="J26" s="36"/>
      <c r="K26" s="14"/>
      <c r="L26" s="14"/>
      <c r="M26" s="14"/>
      <c r="N26" s="24"/>
      <c r="O26" s="24"/>
      <c r="P26" s="14"/>
      <c r="Q26" s="16"/>
    </row>
    <row r="27" spans="1:17" ht="12.75">
      <c r="A27" s="18" t="s">
        <v>2</v>
      </c>
      <c r="B27" s="48">
        <f>SUM(B14:B26)</f>
        <v>694211.91</v>
      </c>
      <c r="C27" s="49"/>
      <c r="D27" s="25">
        <f>SUM(D14:D26)</f>
        <v>687450.76</v>
      </c>
      <c r="E27" s="19"/>
      <c r="F27" s="25">
        <f aca="true" t="shared" si="2" ref="F27:Q27">SUM(F14:F26)</f>
        <v>42102.72</v>
      </c>
      <c r="G27" s="25">
        <f t="shared" si="2"/>
        <v>63678.87999999998</v>
      </c>
      <c r="H27" s="19">
        <f t="shared" si="2"/>
        <v>63154.07999999999</v>
      </c>
      <c r="I27" s="25">
        <f t="shared" si="2"/>
        <v>8650</v>
      </c>
      <c r="J27" s="25">
        <f t="shared" si="2"/>
        <v>73679.75999999998</v>
      </c>
      <c r="K27" s="19">
        <f t="shared" si="2"/>
        <v>73679.76000000001</v>
      </c>
      <c r="L27" s="19">
        <f t="shared" si="2"/>
        <v>119368.56</v>
      </c>
      <c r="M27" s="19">
        <f t="shared" si="2"/>
        <v>54276.340000000004</v>
      </c>
      <c r="N27" s="25">
        <f t="shared" si="2"/>
        <v>36798</v>
      </c>
      <c r="O27" s="25">
        <f t="shared" si="2"/>
        <v>15898</v>
      </c>
      <c r="P27" s="19">
        <f t="shared" si="2"/>
        <v>56136.960000000014</v>
      </c>
      <c r="Q27" s="20">
        <f t="shared" si="2"/>
        <v>607423.06</v>
      </c>
    </row>
    <row r="28" spans="1:17" ht="12.75">
      <c r="A28" s="2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2" t="s">
        <v>16</v>
      </c>
      <c r="P28" s="45">
        <f>SUM(E12+D27-Q27)</f>
        <v>52563.49599999993</v>
      </c>
      <c r="Q28" s="45"/>
    </row>
    <row r="30" spans="2:4" ht="12.75">
      <c r="B30" t="s">
        <v>6</v>
      </c>
      <c r="C30">
        <v>4200</v>
      </c>
      <c r="D30" t="s">
        <v>57</v>
      </c>
    </row>
    <row r="31" spans="2:17" ht="12.75">
      <c r="B31" t="s">
        <v>7</v>
      </c>
      <c r="C31">
        <v>8028</v>
      </c>
      <c r="D31" t="s">
        <v>59</v>
      </c>
      <c r="G31" s="4"/>
      <c r="H31" s="4"/>
      <c r="K31" s="39" t="s">
        <v>10</v>
      </c>
      <c r="L31" s="39">
        <v>858.08</v>
      </c>
      <c r="M31" s="39" t="s">
        <v>51</v>
      </c>
      <c r="N31" s="39">
        <v>2999.66</v>
      </c>
      <c r="O31" s="39" t="s">
        <v>52</v>
      </c>
      <c r="P31" s="40">
        <v>2457.56</v>
      </c>
      <c r="Q31" s="39" t="s">
        <v>53</v>
      </c>
    </row>
    <row r="32" spans="3:19" ht="12.75">
      <c r="C32">
        <v>8028</v>
      </c>
      <c r="D32" t="s">
        <v>60</v>
      </c>
      <c r="H32" s="4"/>
      <c r="K32" s="39" t="s">
        <v>9</v>
      </c>
      <c r="L32" s="39">
        <v>608.96</v>
      </c>
      <c r="M32" s="39" t="s">
        <v>51</v>
      </c>
      <c r="N32" s="39">
        <v>4619.06</v>
      </c>
      <c r="O32" s="39" t="s">
        <v>52</v>
      </c>
      <c r="P32" s="40">
        <v>2570.75</v>
      </c>
      <c r="Q32" s="39" t="s">
        <v>53</v>
      </c>
      <c r="S32" s="3"/>
    </row>
    <row r="33" spans="3:17" ht="12.75">
      <c r="C33">
        <v>4438.97</v>
      </c>
      <c r="D33" t="s">
        <v>45</v>
      </c>
      <c r="F33" s="3"/>
      <c r="K33" s="39" t="s">
        <v>15</v>
      </c>
      <c r="L33" s="39">
        <v>692</v>
      </c>
      <c r="M33" s="39" t="s">
        <v>51</v>
      </c>
      <c r="N33" s="39">
        <v>4619.06</v>
      </c>
      <c r="O33" s="39" t="s">
        <v>52</v>
      </c>
      <c r="P33" s="40">
        <v>2402.4</v>
      </c>
      <c r="Q33" s="39" t="s">
        <v>53</v>
      </c>
    </row>
    <row r="34" spans="2:17" ht="12.75">
      <c r="B34" t="s">
        <v>3</v>
      </c>
      <c r="C34">
        <v>420</v>
      </c>
      <c r="D34" t="s">
        <v>61</v>
      </c>
      <c r="K34" s="39" t="s">
        <v>5</v>
      </c>
      <c r="L34" s="39">
        <v>996.6</v>
      </c>
      <c r="M34" s="39" t="s">
        <v>51</v>
      </c>
      <c r="N34" s="39">
        <v>2674.85</v>
      </c>
      <c r="O34" s="39" t="s">
        <v>52</v>
      </c>
      <c r="P34" s="40">
        <v>1765.4</v>
      </c>
      <c r="Q34" s="39" t="s">
        <v>53</v>
      </c>
    </row>
    <row r="35" spans="3:17" ht="12.75">
      <c r="C35">
        <v>24000</v>
      </c>
      <c r="D35" t="s">
        <v>62</v>
      </c>
      <c r="K35" s="39" t="s">
        <v>6</v>
      </c>
      <c r="L35" s="39">
        <v>608.96</v>
      </c>
      <c r="M35" s="39" t="s">
        <v>51</v>
      </c>
      <c r="N35" s="39">
        <v>2103.77</v>
      </c>
      <c r="O35" s="39" t="s">
        <v>52</v>
      </c>
      <c r="P35" s="40">
        <v>2074.8</v>
      </c>
      <c r="Q35" s="39" t="s">
        <v>53</v>
      </c>
    </row>
    <row r="36" spans="2:17" ht="12.75">
      <c r="B36" t="s">
        <v>11</v>
      </c>
      <c r="C36">
        <v>3161.37</v>
      </c>
      <c r="D36" t="s">
        <v>46</v>
      </c>
      <c r="F36" s="3"/>
      <c r="K36" s="39" t="s">
        <v>7</v>
      </c>
      <c r="L36" s="39">
        <v>1550.08</v>
      </c>
      <c r="M36" s="39" t="s">
        <v>51</v>
      </c>
      <c r="N36" s="39">
        <v>11757.6</v>
      </c>
      <c r="O36" s="39" t="s">
        <v>52</v>
      </c>
      <c r="P36" s="40">
        <v>2607.15</v>
      </c>
      <c r="Q36" s="39" t="s">
        <v>53</v>
      </c>
    </row>
    <row r="37" spans="2:17" ht="12.75">
      <c r="B37" t="s">
        <v>14</v>
      </c>
      <c r="C37">
        <v>2000</v>
      </c>
      <c r="D37" t="s">
        <v>63</v>
      </c>
      <c r="K37" s="39" t="s">
        <v>1</v>
      </c>
      <c r="L37" s="39">
        <v>1174.32</v>
      </c>
      <c r="M37" s="39" t="s">
        <v>51</v>
      </c>
      <c r="N37" s="39">
        <v>8599.63</v>
      </c>
      <c r="O37" s="39" t="s">
        <v>52</v>
      </c>
      <c r="P37" s="40">
        <v>3028.02</v>
      </c>
      <c r="Q37" s="39" t="s">
        <v>53</v>
      </c>
    </row>
    <row r="38" spans="11:17" ht="12.75">
      <c r="K38" s="39" t="s">
        <v>3</v>
      </c>
      <c r="L38" s="39">
        <v>1286.16</v>
      </c>
      <c r="M38" s="39" t="s">
        <v>51</v>
      </c>
      <c r="N38" s="39">
        <v>9167.115535199999</v>
      </c>
      <c r="O38" s="39" t="s">
        <v>52</v>
      </c>
      <c r="P38" s="40">
        <v>2680.77</v>
      </c>
      <c r="Q38" s="39" t="s">
        <v>53</v>
      </c>
    </row>
    <row r="39" spans="11:17" ht="12.75">
      <c r="K39" s="39" t="s">
        <v>11</v>
      </c>
      <c r="L39" s="39">
        <v>2656.2</v>
      </c>
      <c r="M39" s="39" t="s">
        <v>51</v>
      </c>
      <c r="N39" s="39">
        <v>7857.53</v>
      </c>
      <c r="O39" s="39" t="s">
        <v>52</v>
      </c>
      <c r="P39" s="39">
        <v>1949.23</v>
      </c>
      <c r="Q39" s="39" t="s">
        <v>53</v>
      </c>
    </row>
    <row r="40" spans="11:17" ht="12.75">
      <c r="K40" s="39" t="s">
        <v>12</v>
      </c>
      <c r="L40" s="39">
        <v>2428.11</v>
      </c>
      <c r="M40" s="39" t="s">
        <v>51</v>
      </c>
      <c r="N40" s="39">
        <v>9821.91</v>
      </c>
      <c r="O40" s="39" t="s">
        <v>52</v>
      </c>
      <c r="P40" s="39">
        <v>1944.6</v>
      </c>
      <c r="Q40" s="39" t="s">
        <v>53</v>
      </c>
    </row>
    <row r="41" spans="11:17" ht="12.75">
      <c r="K41" s="39" t="s">
        <v>13</v>
      </c>
      <c r="L41" s="39">
        <v>922.68</v>
      </c>
      <c r="M41" s="39" t="s">
        <v>51</v>
      </c>
      <c r="N41" s="39">
        <v>3185.44</v>
      </c>
      <c r="O41" s="39" t="s">
        <v>52</v>
      </c>
      <c r="P41" s="39">
        <v>6578.5</v>
      </c>
      <c r="Q41" s="39" t="s">
        <v>53</v>
      </c>
    </row>
    <row r="42" spans="11:19" ht="12.75">
      <c r="K42" s="39" t="s">
        <v>14</v>
      </c>
      <c r="L42" s="39">
        <v>894.72</v>
      </c>
      <c r="M42" s="39" t="s">
        <v>51</v>
      </c>
      <c r="N42" s="39">
        <v>5189.68</v>
      </c>
      <c r="O42" s="39" t="s">
        <v>52</v>
      </c>
      <c r="P42" s="39">
        <v>2037.2</v>
      </c>
      <c r="Q42" s="39" t="s">
        <v>53</v>
      </c>
      <c r="S42" s="3"/>
    </row>
    <row r="43" spans="12:16" ht="12.75">
      <c r="L43" s="3"/>
      <c r="N43" s="3"/>
      <c r="P43" s="3"/>
    </row>
    <row r="45" ht="12.75">
      <c r="N45" s="4"/>
    </row>
  </sheetData>
  <sheetProtection/>
  <mergeCells count="43">
    <mergeCell ref="A2:Q2"/>
    <mergeCell ref="A3:Q3"/>
    <mergeCell ref="A4:E4"/>
    <mergeCell ref="F4:P4"/>
    <mergeCell ref="B5:E5"/>
    <mergeCell ref="L6:M6"/>
    <mergeCell ref="F5:M5"/>
    <mergeCell ref="N5:O6"/>
    <mergeCell ref="P5:P7"/>
    <mergeCell ref="N9:O9"/>
    <mergeCell ref="A10:E10"/>
    <mergeCell ref="A11:E11"/>
    <mergeCell ref="F11:Q11"/>
    <mergeCell ref="B6:B7"/>
    <mergeCell ref="Q5:Q7"/>
    <mergeCell ref="C6:C7"/>
    <mergeCell ref="J6:J7"/>
    <mergeCell ref="D6:D7"/>
    <mergeCell ref="E6:E7"/>
    <mergeCell ref="A9:D9"/>
    <mergeCell ref="F9:M9"/>
    <mergeCell ref="B14:C14"/>
    <mergeCell ref="K6:K7"/>
    <mergeCell ref="F6:F7"/>
    <mergeCell ref="G6:G7"/>
    <mergeCell ref="H6:H7"/>
    <mergeCell ref="I6:I7"/>
    <mergeCell ref="B18:C18"/>
    <mergeCell ref="B19:C19"/>
    <mergeCell ref="B26:C26"/>
    <mergeCell ref="B27:C27"/>
    <mergeCell ref="A12:D12"/>
    <mergeCell ref="B13:C13"/>
    <mergeCell ref="B15:C15"/>
    <mergeCell ref="B16:C16"/>
    <mergeCell ref="B17:C17"/>
    <mergeCell ref="P28:Q28"/>
    <mergeCell ref="B20:C20"/>
    <mergeCell ref="B21:C21"/>
    <mergeCell ref="B22:C22"/>
    <mergeCell ref="B23:C23"/>
    <mergeCell ref="B24:C24"/>
    <mergeCell ref="B25:C25"/>
  </mergeCells>
  <printOptions/>
  <pageMargins left="0.21875" right="0.15625" top="0.14583333333333334" bottom="0.14583333333333334" header="0.3" footer="0.3"/>
  <pageSetup orientation="landscape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den</cp:lastModifiedBy>
  <cp:lastPrinted>2020-01-28T08:40:06Z</cp:lastPrinted>
  <dcterms:created xsi:type="dcterms:W3CDTF">2007-02-04T12:22:59Z</dcterms:created>
  <dcterms:modified xsi:type="dcterms:W3CDTF">2020-02-10T06:12:24Z</dcterms:modified>
  <cp:category/>
  <cp:version/>
  <cp:contentType/>
  <cp:contentStatus/>
</cp:coreProperties>
</file>