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19" sheetId="1" r:id="rId1"/>
  </sheets>
  <definedNames>
    <definedName name="_xlnm.Print_Area" localSheetId="0">'2019'!$A$1:$Q$30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1990-субботник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500-установка петли на слуховое окно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5729,36-дезинсекция
19200-стоимость р-т по диагностике внутридомового газового оборудования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400-проверка дымоходов и вентканалов
1048,08-тех.обслуживание ОДГО</t>
        </r>
      </text>
    </comment>
    <comment ref="D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 1 июля 200р мес.</t>
        </r>
      </text>
    </comment>
  </commentList>
</comments>
</file>

<file path=xl/sharedStrings.xml><?xml version="1.0" encoding="utf-8"?>
<sst xmlns="http://schemas.openxmlformats.org/spreadsheetml/2006/main" count="98" uniqueCount="65">
  <si>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</si>
  <si>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</si>
  <si>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</si>
  <si>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</si>
  <si>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</si>
  <si>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</si>
  <si>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</si>
  <si>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</si>
  <si>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</si>
  <si>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</si>
  <si>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</si>
  <si>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</si>
  <si>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</si>
  <si>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</si>
  <si>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</si>
  <si>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</si>
  <si>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</si>
  <si>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</si>
  <si>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</si>
  <si>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</si>
  <si>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</si>
  <si>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</si>
  <si>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</si>
  <si>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</si>
  <si>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</si>
  <si>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</si>
  <si>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</si>
  <si>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</si>
  <si>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</si>
  <si>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</si>
  <si>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</si>
  <si>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</si>
  <si>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</si>
  <si>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</si>
  <si>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</si>
  <si>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</si>
  <si>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</si>
  <si>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</si>
  <si>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</si>
  <si>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</si>
  <si>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</si>
  <si>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</si>
  <si>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</si>
  <si>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</si>
  <si>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</si>
  <si>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</si>
  <si>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</si>
  <si>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</si>
  <si>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</si>
  <si>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</si>
  <si>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дезинсекция</t>
  </si>
  <si>
    <t>тех.обслуживание ОДГО</t>
  </si>
  <si>
    <t>начислено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</si>
  <si>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</si>
  <si>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</si>
  <si>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</si>
  <si>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</si>
  <si>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</si>
  <si>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__Калинина 144/1__на 2019год.</t>
  </si>
  <si>
    <t>субботник</t>
  </si>
  <si>
    <t xml:space="preserve">общехозяйственные расходы </t>
  </si>
  <si>
    <t>установка петли на слуховое окно</t>
  </si>
  <si>
    <t>диагностика внутридомового газового оборудования</t>
  </si>
  <si>
    <t>проверка дымоходов и вентканалов</t>
  </si>
  <si>
    <t>серди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</si>
</sst>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0" fontId="10" fillId="32" borderId="1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0" fontId="13" fillId="32" borderId="10" xfId="0" applyNumberFormat="1" applyFont="1" applyFill="1" applyBorder="1" applyAlignment="1">
      <alignment wrapText="1"/>
    </xf>
    <xf numFmtId="172" fontId="1" fillId="37" borderId="17" xfId="0" applyNumberFormat="1" applyFont="1" applyFill="1" applyBorder="1" applyAlignment="1">
      <alignment horizontal="center"/>
    </xf>
    <xf numFmtId="172" fontId="1" fillId="37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172" fontId="9" fillId="0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37" borderId="16" xfId="0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9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tabSelected="1" workbookViewId="0" topLeftCell="A4">
      <selection activeCell="I38" sqref="I38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5.75390625" style="0" customWidth="1"/>
    <col min="4" max="4" width="9.25390625" style="0" customWidth="1"/>
    <col min="5" max="5" width="9.625" style="0" customWidth="1"/>
    <col min="6" max="6" width="9.00390625" style="0" customWidth="1"/>
    <col min="7" max="7" width="9.375" style="0" customWidth="1"/>
    <col min="8" max="8" width="8.875" style="0" customWidth="1"/>
    <col min="9" max="9" width="8.125" style="0" customWidth="1"/>
    <col min="10" max="10" width="9.00390625" style="0" customWidth="1"/>
    <col min="11" max="11" width="8.875" style="0" customWidth="1"/>
    <col min="12" max="12" width="9.625" style="0" customWidth="1"/>
    <col min="13" max="13" width="9.25390625" style="0" customWidth="1"/>
    <col min="14" max="14" width="8.125" style="0" customWidth="1"/>
    <col min="15" max="15" width="8.25390625" style="0" customWidth="1"/>
    <col min="16" max="16" width="9.25390625" style="0" customWidth="1"/>
    <col min="17" max="18" width="10.75390625" style="0" bestFit="1" customWidth="1"/>
  </cols>
  <sheetData>
    <row r="1" spans="1:17" ht="15.7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83"/>
      <c r="B3" s="84"/>
      <c r="C3" s="84"/>
      <c r="D3" s="84"/>
      <c r="E3" s="85"/>
      <c r="F3" s="86" t="s">
        <v>19</v>
      </c>
      <c r="G3" s="87"/>
      <c r="H3" s="87"/>
      <c r="I3" s="87"/>
      <c r="J3" s="87"/>
      <c r="K3" s="87"/>
      <c r="L3" s="87"/>
      <c r="M3" s="87"/>
      <c r="N3" s="87"/>
      <c r="O3" s="87"/>
      <c r="P3" s="88"/>
      <c r="Q3" s="2"/>
    </row>
    <row r="4" spans="1:17" ht="12.75" customHeight="1">
      <c r="A4" s="4"/>
      <c r="B4" s="89" t="s">
        <v>20</v>
      </c>
      <c r="C4" s="90"/>
      <c r="D4" s="90"/>
      <c r="E4" s="91"/>
      <c r="F4" s="92" t="s">
        <v>9</v>
      </c>
      <c r="G4" s="93"/>
      <c r="H4" s="93"/>
      <c r="I4" s="93"/>
      <c r="J4" s="93"/>
      <c r="K4" s="93"/>
      <c r="L4" s="93"/>
      <c r="M4" s="93"/>
      <c r="N4" s="94" t="s">
        <v>21</v>
      </c>
      <c r="O4" s="95"/>
      <c r="P4" s="98" t="s">
        <v>22</v>
      </c>
      <c r="Q4" s="78" t="s">
        <v>16</v>
      </c>
    </row>
    <row r="5" spans="1:17" ht="12.75" customHeight="1">
      <c r="A5" s="26"/>
      <c r="B5" s="66" t="s">
        <v>23</v>
      </c>
      <c r="C5" s="66" t="s">
        <v>15</v>
      </c>
      <c r="D5" s="66" t="s">
        <v>24</v>
      </c>
      <c r="E5" s="61" t="s">
        <v>12</v>
      </c>
      <c r="F5" s="53" t="s">
        <v>25</v>
      </c>
      <c r="G5" s="53" t="s">
        <v>26</v>
      </c>
      <c r="H5" s="53" t="s">
        <v>27</v>
      </c>
      <c r="I5" s="53" t="s">
        <v>28</v>
      </c>
      <c r="J5" s="53" t="s">
        <v>29</v>
      </c>
      <c r="K5" s="53" t="s">
        <v>60</v>
      </c>
      <c r="L5" s="55" t="s">
        <v>30</v>
      </c>
      <c r="M5" s="57"/>
      <c r="N5" s="96"/>
      <c r="O5" s="97"/>
      <c r="P5" s="99"/>
      <c r="Q5" s="79"/>
    </row>
    <row r="6" spans="1:17" ht="94.5">
      <c r="A6" s="6"/>
      <c r="B6" s="67"/>
      <c r="C6" s="67"/>
      <c r="D6" s="67"/>
      <c r="E6" s="62"/>
      <c r="F6" s="54"/>
      <c r="G6" s="54"/>
      <c r="H6" s="54"/>
      <c r="I6" s="54"/>
      <c r="J6" s="54"/>
      <c r="K6" s="54"/>
      <c r="L6" s="27" t="s">
        <v>53</v>
      </c>
      <c r="M6" s="27" t="s">
        <v>55</v>
      </c>
      <c r="N6" s="5" t="s">
        <v>31</v>
      </c>
      <c r="O6" s="5" t="s">
        <v>32</v>
      </c>
      <c r="P6" s="100"/>
      <c r="Q6" s="80"/>
    </row>
    <row r="7" spans="1:17" ht="14.25">
      <c r="A7" s="39">
        <v>2019</v>
      </c>
      <c r="B7" s="45">
        <v>9</v>
      </c>
      <c r="C7" s="45">
        <v>2.5</v>
      </c>
      <c r="D7" s="45">
        <v>1.5</v>
      </c>
      <c r="E7" s="8">
        <f>SUM(B7:D7)</f>
        <v>13</v>
      </c>
      <c r="F7" s="40">
        <v>1</v>
      </c>
      <c r="G7" s="40">
        <v>2</v>
      </c>
      <c r="H7" s="40">
        <v>1.8</v>
      </c>
      <c r="I7" s="40">
        <v>0.35</v>
      </c>
      <c r="J7" s="40">
        <v>1.25</v>
      </c>
      <c r="K7" s="40">
        <v>2.2</v>
      </c>
      <c r="L7" s="28">
        <v>0</v>
      </c>
      <c r="M7" s="41">
        <v>0.4</v>
      </c>
      <c r="N7" s="24">
        <v>1.2</v>
      </c>
      <c r="O7" s="24">
        <v>1.2</v>
      </c>
      <c r="P7" s="25">
        <v>1.6</v>
      </c>
      <c r="Q7" s="7">
        <f>SUM(F7:P7)</f>
        <v>12.999999999999998</v>
      </c>
    </row>
    <row r="8" spans="1:18" ht="16.5">
      <c r="A8" s="46" t="s">
        <v>54</v>
      </c>
      <c r="B8" s="45">
        <v>8.9</v>
      </c>
      <c r="C8" s="45">
        <v>3.8</v>
      </c>
      <c r="D8" s="45">
        <v>1.6</v>
      </c>
      <c r="E8" s="8">
        <f>SUM(B8:D8)</f>
        <v>14.299999999999999</v>
      </c>
      <c r="F8" s="40">
        <v>1.2</v>
      </c>
      <c r="G8" s="40">
        <v>1.5</v>
      </c>
      <c r="H8" s="40">
        <v>1.8</v>
      </c>
      <c r="I8" s="40">
        <v>0.4</v>
      </c>
      <c r="J8" s="40">
        <v>1.4</v>
      </c>
      <c r="K8" s="40">
        <v>2.2</v>
      </c>
      <c r="L8" s="28">
        <v>0</v>
      </c>
      <c r="M8" s="41">
        <v>0.4</v>
      </c>
      <c r="N8" s="24">
        <v>2</v>
      </c>
      <c r="O8" s="24">
        <v>1.8</v>
      </c>
      <c r="P8" s="25">
        <v>1.6</v>
      </c>
      <c r="Q8" s="7">
        <f>SUM(F8:P8)</f>
        <v>14.3</v>
      </c>
      <c r="R8" s="1"/>
    </row>
    <row r="9" spans="1:18" ht="12.75">
      <c r="A9" s="63" t="s">
        <v>33</v>
      </c>
      <c r="B9" s="64"/>
      <c r="C9" s="64"/>
      <c r="D9" s="65"/>
      <c r="E9" s="36">
        <v>2074.8</v>
      </c>
      <c r="F9" s="55" t="s">
        <v>34</v>
      </c>
      <c r="G9" s="56"/>
      <c r="H9" s="56"/>
      <c r="I9" s="56"/>
      <c r="J9" s="56"/>
      <c r="K9" s="56"/>
      <c r="L9" s="56"/>
      <c r="M9" s="57"/>
      <c r="N9" s="68" t="s">
        <v>35</v>
      </c>
      <c r="O9" s="69"/>
      <c r="P9" s="7" t="s">
        <v>36</v>
      </c>
      <c r="Q9" s="7"/>
      <c r="R9" s="1"/>
    </row>
    <row r="10" spans="1:17" ht="12.75">
      <c r="A10" s="70" t="s">
        <v>37</v>
      </c>
      <c r="B10" s="71"/>
      <c r="C10" s="71"/>
      <c r="D10" s="71"/>
      <c r="E10" s="72"/>
      <c r="F10" s="9">
        <f>E9*F8</f>
        <v>2489.76</v>
      </c>
      <c r="G10" s="9">
        <f>G8*E9</f>
        <v>3112.2000000000003</v>
      </c>
      <c r="H10" s="9">
        <f>H8*E9</f>
        <v>3734.6400000000003</v>
      </c>
      <c r="I10" s="9">
        <f>I8*E9</f>
        <v>829.9200000000001</v>
      </c>
      <c r="J10" s="9">
        <f>J8*E9</f>
        <v>2904.7200000000003</v>
      </c>
      <c r="K10" s="9">
        <f>E9*K8</f>
        <v>4564.56</v>
      </c>
      <c r="L10" s="9">
        <v>0</v>
      </c>
      <c r="M10" s="9">
        <f>M8*E9</f>
        <v>829.9200000000001</v>
      </c>
      <c r="N10" s="9">
        <f>N8*E9</f>
        <v>4149.6</v>
      </c>
      <c r="O10" s="9">
        <f>O8*E9</f>
        <v>3734.6400000000003</v>
      </c>
      <c r="P10" s="9">
        <f>P8*E9</f>
        <v>3319.6800000000003</v>
      </c>
      <c r="Q10" s="9">
        <f>F10+G10+H10+I10+J10+K10+L10+M10+N10+O10+P10</f>
        <v>29669.64</v>
      </c>
    </row>
    <row r="11" spans="1:17" ht="12.75">
      <c r="A11" s="73" t="s">
        <v>38</v>
      </c>
      <c r="B11" s="73"/>
      <c r="C11" s="73"/>
      <c r="D11" s="73"/>
      <c r="E11" s="74"/>
      <c r="F11" s="75" t="s">
        <v>39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.75">
      <c r="A12" s="59" t="s">
        <v>40</v>
      </c>
      <c r="B12" s="59"/>
      <c r="C12" s="59"/>
      <c r="D12" s="60"/>
      <c r="E12" s="37">
        <v>114115.14259999967</v>
      </c>
      <c r="F12" s="44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ht="12.75">
      <c r="A13" s="29"/>
      <c r="B13" s="51" t="s">
        <v>52</v>
      </c>
      <c r="C13" s="51"/>
      <c r="D13" s="30" t="s">
        <v>38</v>
      </c>
      <c r="E13" s="31" t="s">
        <v>18</v>
      </c>
      <c r="F13" s="44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ht="12.75">
      <c r="A14" s="13" t="s">
        <v>41</v>
      </c>
      <c r="B14" s="47">
        <v>31703.71</v>
      </c>
      <c r="C14" s="58"/>
      <c r="D14" s="32">
        <v>23051.36</v>
      </c>
      <c r="E14" s="33"/>
      <c r="F14" s="14">
        <f>E9*F8</f>
        <v>2489.76</v>
      </c>
      <c r="G14" s="14">
        <v>3131.91</v>
      </c>
      <c r="H14" s="15">
        <v>3734.64</v>
      </c>
      <c r="I14" s="14">
        <v>1400</v>
      </c>
      <c r="J14" s="14">
        <v>2904.7200000000003</v>
      </c>
      <c r="K14" s="14">
        <v>4564.56</v>
      </c>
      <c r="L14" s="14">
        <f>1827.1+2239.86</f>
        <v>4066.96</v>
      </c>
      <c r="M14" s="14">
        <v>0</v>
      </c>
      <c r="N14" s="34">
        <v>0</v>
      </c>
      <c r="O14" s="34">
        <v>0</v>
      </c>
      <c r="P14" s="14">
        <f>P7*E9</f>
        <v>3319.6800000000003</v>
      </c>
      <c r="Q14" s="16">
        <f aca="true" t="shared" si="0" ref="Q14:Q25">SUM(F14:P14)</f>
        <v>25612.23</v>
      </c>
    </row>
    <row r="15" spans="1:17" ht="12.75">
      <c r="A15" s="13" t="s">
        <v>42</v>
      </c>
      <c r="B15" s="47">
        <v>31038.95</v>
      </c>
      <c r="C15" s="48"/>
      <c r="D15" s="32">
        <v>41912.16</v>
      </c>
      <c r="E15" s="33"/>
      <c r="F15" s="14">
        <v>2489.76</v>
      </c>
      <c r="G15" s="14">
        <v>3131.91</v>
      </c>
      <c r="H15" s="15">
        <v>3734.64</v>
      </c>
      <c r="I15" s="14">
        <v>1400</v>
      </c>
      <c r="J15" s="14">
        <v>2904.7200000000003</v>
      </c>
      <c r="K15" s="14">
        <v>4564.56</v>
      </c>
      <c r="L15" s="14">
        <f>3820.3+1656.2</f>
        <v>5476.5</v>
      </c>
      <c r="M15" s="14">
        <v>0</v>
      </c>
      <c r="N15" s="34">
        <v>0</v>
      </c>
      <c r="O15" s="34">
        <v>0</v>
      </c>
      <c r="P15" s="14">
        <f>P7*E9</f>
        <v>3319.6800000000003</v>
      </c>
      <c r="Q15" s="16">
        <f t="shared" si="0"/>
        <v>27021.77</v>
      </c>
    </row>
    <row r="16" spans="1:17" ht="12.75">
      <c r="A16" s="13" t="s">
        <v>2</v>
      </c>
      <c r="B16" s="47">
        <v>32449.95</v>
      </c>
      <c r="C16" s="48"/>
      <c r="D16" s="32">
        <v>28873.63</v>
      </c>
      <c r="E16" s="33"/>
      <c r="F16" s="14">
        <v>2489.76</v>
      </c>
      <c r="G16" s="14">
        <v>3131.91</v>
      </c>
      <c r="H16" s="15">
        <v>3734.64</v>
      </c>
      <c r="I16" s="14">
        <v>1400</v>
      </c>
      <c r="J16" s="14">
        <v>2904.7200000000003</v>
      </c>
      <c r="K16" s="14">
        <v>4564.56</v>
      </c>
      <c r="L16" s="14">
        <f>581.35+2629.9</f>
        <v>3211.25</v>
      </c>
      <c r="M16" s="38">
        <v>0</v>
      </c>
      <c r="N16" s="34">
        <v>1041</v>
      </c>
      <c r="O16" s="34">
        <v>0</v>
      </c>
      <c r="P16" s="14">
        <v>3319.6800000000003</v>
      </c>
      <c r="Q16" s="16">
        <f t="shared" si="0"/>
        <v>25797.52</v>
      </c>
    </row>
    <row r="17" spans="1:17" ht="12.75">
      <c r="A17" s="13" t="s">
        <v>43</v>
      </c>
      <c r="B17" s="47">
        <v>30179.59</v>
      </c>
      <c r="C17" s="48"/>
      <c r="D17" s="32">
        <v>31618.659999999996</v>
      </c>
      <c r="E17" s="33"/>
      <c r="F17" s="14">
        <v>2489.76</v>
      </c>
      <c r="G17" s="14">
        <v>3131.91</v>
      </c>
      <c r="H17" s="15">
        <v>3734.64</v>
      </c>
      <c r="I17" s="14">
        <v>700</v>
      </c>
      <c r="J17" s="14">
        <v>2904.7200000000003</v>
      </c>
      <c r="K17" s="14">
        <v>4564.56</v>
      </c>
      <c r="L17" s="14">
        <f>1661+2575.3</f>
        <v>4236.3</v>
      </c>
      <c r="M17" s="14">
        <v>1990</v>
      </c>
      <c r="N17" s="34">
        <v>0</v>
      </c>
      <c r="O17" s="34">
        <v>0</v>
      </c>
      <c r="P17" s="14">
        <v>3319.6800000000003</v>
      </c>
      <c r="Q17" s="16">
        <f t="shared" si="0"/>
        <v>27071.57</v>
      </c>
    </row>
    <row r="18" spans="1:17" ht="12.75">
      <c r="A18" s="13" t="s">
        <v>4</v>
      </c>
      <c r="B18" s="47">
        <v>31195.96</v>
      </c>
      <c r="C18" s="48"/>
      <c r="D18" s="32">
        <v>32558.64</v>
      </c>
      <c r="E18" s="33"/>
      <c r="F18" s="14">
        <v>2489.76</v>
      </c>
      <c r="G18" s="14">
        <v>3131.91</v>
      </c>
      <c r="H18" s="15">
        <v>3734.64</v>
      </c>
      <c r="I18" s="14">
        <v>0</v>
      </c>
      <c r="J18" s="14">
        <v>2904.7200000000003</v>
      </c>
      <c r="K18" s="14">
        <v>4564.56</v>
      </c>
      <c r="L18" s="14">
        <f>2076.25+1669.85</f>
        <v>3746.1</v>
      </c>
      <c r="M18" s="38">
        <v>0</v>
      </c>
      <c r="N18" s="34">
        <v>577</v>
      </c>
      <c r="O18" s="34">
        <v>0</v>
      </c>
      <c r="P18" s="14">
        <v>3319.6800000000003</v>
      </c>
      <c r="Q18" s="16">
        <f t="shared" si="0"/>
        <v>24468.37</v>
      </c>
    </row>
    <row r="19" spans="1:17" ht="12.75">
      <c r="A19" s="13" t="s">
        <v>5</v>
      </c>
      <c r="B19" s="47">
        <v>30698.2</v>
      </c>
      <c r="C19" s="48"/>
      <c r="D19" s="32">
        <v>28999.539999999997</v>
      </c>
      <c r="E19" s="33"/>
      <c r="F19" s="14">
        <v>2489.76</v>
      </c>
      <c r="G19" s="14">
        <v>3131.91</v>
      </c>
      <c r="H19" s="15">
        <v>3734.64</v>
      </c>
      <c r="I19" s="14">
        <v>0</v>
      </c>
      <c r="J19" s="14">
        <v>2904.7200000000003</v>
      </c>
      <c r="K19" s="14">
        <v>4564.56</v>
      </c>
      <c r="L19" s="14">
        <f>1328.8+1970.15</f>
        <v>3298.95</v>
      </c>
      <c r="M19" s="38">
        <f>500+1915</f>
        <v>2415</v>
      </c>
      <c r="N19" s="34">
        <v>0</v>
      </c>
      <c r="O19" s="34">
        <v>0</v>
      </c>
      <c r="P19" s="14">
        <v>3319.6800000000003</v>
      </c>
      <c r="Q19" s="16">
        <f t="shared" si="0"/>
        <v>25859.22</v>
      </c>
    </row>
    <row r="20" spans="1:17" ht="12.75">
      <c r="A20" s="13" t="s">
        <v>6</v>
      </c>
      <c r="B20" s="47">
        <v>32959.23</v>
      </c>
      <c r="C20" s="48"/>
      <c r="D20" s="32">
        <v>36713.32</v>
      </c>
      <c r="E20" s="33"/>
      <c r="F20" s="14">
        <v>2489.76</v>
      </c>
      <c r="G20" s="14">
        <v>3131.91</v>
      </c>
      <c r="H20" s="15">
        <v>3734.64</v>
      </c>
      <c r="I20" s="14">
        <v>0</v>
      </c>
      <c r="J20" s="14">
        <v>2904.7200000000003</v>
      </c>
      <c r="K20" s="14">
        <v>4564.56</v>
      </c>
      <c r="L20" s="14">
        <f>1794.45+2102.02</f>
        <v>3896.4700000000003</v>
      </c>
      <c r="M20" s="38">
        <v>0</v>
      </c>
      <c r="N20" s="34">
        <f>19131+402+11488</f>
        <v>31021</v>
      </c>
      <c r="O20" s="34">
        <v>0</v>
      </c>
      <c r="P20" s="14">
        <v>3319.6800000000003</v>
      </c>
      <c r="Q20" s="16">
        <f t="shared" si="0"/>
        <v>55062.74</v>
      </c>
    </row>
    <row r="21" spans="1:17" ht="12.75">
      <c r="A21" s="13" t="s">
        <v>7</v>
      </c>
      <c r="B21" s="47">
        <v>33557.47</v>
      </c>
      <c r="C21" s="48"/>
      <c r="D21" s="32">
        <v>40847.29</v>
      </c>
      <c r="E21" s="33"/>
      <c r="F21" s="14">
        <v>2489.76</v>
      </c>
      <c r="G21" s="14">
        <v>3131.91</v>
      </c>
      <c r="H21" s="15">
        <v>3734.64</v>
      </c>
      <c r="I21" s="14">
        <v>0</v>
      </c>
      <c r="J21" s="14">
        <v>2904.7200000000003</v>
      </c>
      <c r="K21" s="14">
        <v>4564.56</v>
      </c>
      <c r="L21" s="14">
        <f>1814.96+2221.7</f>
        <v>4036.66</v>
      </c>
      <c r="M21" s="14">
        <f>5729.36+19200</f>
        <v>24929.36</v>
      </c>
      <c r="N21" s="34">
        <v>0</v>
      </c>
      <c r="O21" s="34">
        <v>0</v>
      </c>
      <c r="P21" s="14">
        <v>3319.6800000000003</v>
      </c>
      <c r="Q21" s="16">
        <f t="shared" si="0"/>
        <v>49111.29</v>
      </c>
    </row>
    <row r="22" spans="1:17" ht="12.75">
      <c r="A22" s="13" t="s">
        <v>44</v>
      </c>
      <c r="B22" s="47">
        <v>33697.67</v>
      </c>
      <c r="C22" s="48"/>
      <c r="D22" s="32">
        <v>29079.94</v>
      </c>
      <c r="E22" s="33"/>
      <c r="F22" s="14">
        <v>2489.76</v>
      </c>
      <c r="G22" s="14">
        <v>3131.91</v>
      </c>
      <c r="H22" s="15">
        <v>3734.64</v>
      </c>
      <c r="I22" s="14">
        <v>0</v>
      </c>
      <c r="J22" s="14">
        <v>2904.7200000000003</v>
      </c>
      <c r="K22" s="14">
        <v>4564.56</v>
      </c>
      <c r="L22" s="14">
        <f>1421.41+2734.4</f>
        <v>4155.81</v>
      </c>
      <c r="M22" s="14">
        <f>400+1048.08</f>
        <v>1448.08</v>
      </c>
      <c r="N22" s="34">
        <v>0</v>
      </c>
      <c r="O22" s="34">
        <f>433+12259</f>
        <v>12692</v>
      </c>
      <c r="P22" s="14">
        <v>3319.6800000000003</v>
      </c>
      <c r="Q22" s="16">
        <f t="shared" si="0"/>
        <v>38441.16</v>
      </c>
    </row>
    <row r="23" spans="1:17" ht="12.75">
      <c r="A23" s="13" t="s">
        <v>45</v>
      </c>
      <c r="B23" s="47">
        <v>33816.96</v>
      </c>
      <c r="C23" s="48"/>
      <c r="D23" s="32">
        <v>38529.21</v>
      </c>
      <c r="E23" s="33"/>
      <c r="F23" s="14">
        <v>2489.76</v>
      </c>
      <c r="G23" s="14">
        <v>3131.91</v>
      </c>
      <c r="H23" s="15">
        <v>3734.64</v>
      </c>
      <c r="I23" s="14">
        <v>750</v>
      </c>
      <c r="J23" s="14">
        <v>2904.7200000000003</v>
      </c>
      <c r="K23" s="14">
        <v>4564.56</v>
      </c>
      <c r="L23" s="14">
        <f>1740.88+2221.7</f>
        <v>3962.58</v>
      </c>
      <c r="M23" s="14">
        <v>0</v>
      </c>
      <c r="N23" s="34">
        <v>0</v>
      </c>
      <c r="O23" s="34">
        <v>0</v>
      </c>
      <c r="P23" s="14">
        <v>3319.6800000000003</v>
      </c>
      <c r="Q23" s="16">
        <f t="shared" si="0"/>
        <v>24857.85</v>
      </c>
    </row>
    <row r="24" spans="1:17" ht="12.75">
      <c r="A24" s="13" t="s">
        <v>46</v>
      </c>
      <c r="B24" s="47">
        <v>33634.89</v>
      </c>
      <c r="C24" s="48"/>
      <c r="D24" s="32">
        <v>34059.56</v>
      </c>
      <c r="E24" s="33"/>
      <c r="F24" s="14">
        <v>2489.76</v>
      </c>
      <c r="G24" s="14">
        <v>3131.91</v>
      </c>
      <c r="H24" s="15">
        <v>3734.64</v>
      </c>
      <c r="I24" s="14">
        <v>1500</v>
      </c>
      <c r="J24" s="14">
        <v>2904.7200000000003</v>
      </c>
      <c r="K24" s="14">
        <v>4564.56</v>
      </c>
      <c r="L24" s="14">
        <f>1196.3+1805.7</f>
        <v>3002</v>
      </c>
      <c r="M24" s="14">
        <v>0</v>
      </c>
      <c r="N24" s="34">
        <v>0</v>
      </c>
      <c r="O24" s="34">
        <v>433</v>
      </c>
      <c r="P24" s="14">
        <v>3319.6800000000003</v>
      </c>
      <c r="Q24" s="16">
        <f t="shared" si="0"/>
        <v>25080.27</v>
      </c>
    </row>
    <row r="25" spans="1:17" ht="12.75">
      <c r="A25" s="13" t="s">
        <v>47</v>
      </c>
      <c r="B25" s="47">
        <v>32674.38</v>
      </c>
      <c r="C25" s="48"/>
      <c r="D25" s="32">
        <v>42276.32</v>
      </c>
      <c r="E25" s="33"/>
      <c r="F25" s="14">
        <v>2489.76</v>
      </c>
      <c r="G25" s="14">
        <v>3131.91</v>
      </c>
      <c r="H25" s="15">
        <v>3734.64</v>
      </c>
      <c r="I25" s="14">
        <v>1500</v>
      </c>
      <c r="J25" s="14">
        <v>2904.7200000000003</v>
      </c>
      <c r="K25" s="14">
        <v>4564.56</v>
      </c>
      <c r="L25" s="14">
        <f>1452.65+2486.31</f>
        <v>3938.96</v>
      </c>
      <c r="M25" s="14">
        <v>0</v>
      </c>
      <c r="N25" s="34">
        <v>0</v>
      </c>
      <c r="O25" s="34">
        <v>0</v>
      </c>
      <c r="P25" s="14">
        <v>3319.6800000000003</v>
      </c>
      <c r="Q25" s="16">
        <f t="shared" si="0"/>
        <v>25584.23</v>
      </c>
    </row>
    <row r="26" spans="1:17" ht="21.75" customHeight="1">
      <c r="A26" s="43" t="s">
        <v>64</v>
      </c>
      <c r="B26" s="47">
        <v>0</v>
      </c>
      <c r="C26" s="48"/>
      <c r="D26" s="32">
        <v>1200</v>
      </c>
      <c r="E26" s="33"/>
      <c r="F26" s="14"/>
      <c r="G26" s="14"/>
      <c r="H26" s="15"/>
      <c r="I26" s="14"/>
      <c r="J26" s="14"/>
      <c r="K26" s="14"/>
      <c r="L26" s="14"/>
      <c r="M26" s="14"/>
      <c r="N26" s="34"/>
      <c r="O26" s="34"/>
      <c r="P26" s="14"/>
      <c r="Q26" s="16"/>
    </row>
    <row r="27" spans="1:17" ht="19.5">
      <c r="A27" s="43" t="s">
        <v>48</v>
      </c>
      <c r="B27" s="47">
        <v>0</v>
      </c>
      <c r="C27" s="48"/>
      <c r="D27" s="32">
        <f>900+900+900+900</f>
        <v>3600</v>
      </c>
      <c r="E27" s="23"/>
      <c r="F27" s="14"/>
      <c r="G27" s="14"/>
      <c r="H27" s="14"/>
      <c r="I27" s="14"/>
      <c r="J27" s="14"/>
      <c r="K27" s="14"/>
      <c r="L27" s="14"/>
      <c r="M27" s="14"/>
      <c r="N27" s="34"/>
      <c r="O27" s="34"/>
      <c r="P27" s="14"/>
      <c r="Q27" s="16"/>
    </row>
    <row r="28" spans="1:17" ht="12.75">
      <c r="A28" s="43" t="s">
        <v>10</v>
      </c>
      <c r="B28" s="47">
        <v>0</v>
      </c>
      <c r="C28" s="48"/>
      <c r="D28" s="32">
        <v>7500</v>
      </c>
      <c r="E28" s="23"/>
      <c r="F28" s="14"/>
      <c r="G28" s="14"/>
      <c r="H28" s="14"/>
      <c r="I28" s="14"/>
      <c r="J28" s="14"/>
      <c r="K28" s="14"/>
      <c r="L28" s="14"/>
      <c r="M28" s="14"/>
      <c r="N28" s="34"/>
      <c r="O28" s="34"/>
      <c r="P28" s="14"/>
      <c r="Q28" s="16"/>
    </row>
    <row r="29" spans="1:17" ht="12.75">
      <c r="A29" s="17" t="s">
        <v>12</v>
      </c>
      <c r="B29" s="49">
        <f>SUM(B14:B28)</f>
        <v>387606.9600000001</v>
      </c>
      <c r="C29" s="50"/>
      <c r="D29" s="35">
        <f>SUM(D14:D28)</f>
        <v>420819.63000000006</v>
      </c>
      <c r="E29" s="18"/>
      <c r="F29" s="18">
        <f aca="true" t="shared" si="1" ref="F29:Q29">SUM(F14:F28)</f>
        <v>29877.12000000001</v>
      </c>
      <c r="G29" s="18">
        <f t="shared" si="1"/>
        <v>37582.92</v>
      </c>
      <c r="H29" s="18">
        <f t="shared" si="1"/>
        <v>44815.68</v>
      </c>
      <c r="I29" s="18">
        <f t="shared" si="1"/>
        <v>8650</v>
      </c>
      <c r="J29" s="18">
        <f t="shared" si="1"/>
        <v>34856.64000000001</v>
      </c>
      <c r="K29" s="18">
        <f t="shared" si="1"/>
        <v>54774.719999999994</v>
      </c>
      <c r="L29" s="35">
        <f t="shared" si="1"/>
        <v>47028.54</v>
      </c>
      <c r="M29" s="35">
        <f t="shared" si="1"/>
        <v>30782.440000000002</v>
      </c>
      <c r="N29" s="35">
        <f t="shared" si="1"/>
        <v>32639</v>
      </c>
      <c r="O29" s="35">
        <f t="shared" si="1"/>
        <v>13125</v>
      </c>
      <c r="P29" s="18">
        <f t="shared" si="1"/>
        <v>39836.16</v>
      </c>
      <c r="Q29" s="19">
        <f t="shared" si="1"/>
        <v>373968.22</v>
      </c>
    </row>
    <row r="30" spans="1:17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17</v>
      </c>
      <c r="P30" s="52">
        <f>E12+D29-Q29</f>
        <v>160966.55259999982</v>
      </c>
      <c r="Q30" s="52"/>
    </row>
    <row r="31" spans="2:10" ht="12.75">
      <c r="B31" t="s">
        <v>3</v>
      </c>
      <c r="C31">
        <v>1990</v>
      </c>
      <c r="D31" t="s">
        <v>59</v>
      </c>
      <c r="J31" s="1"/>
    </row>
    <row r="32" spans="2:4" ht="12.75">
      <c r="B32" t="s">
        <v>5</v>
      </c>
      <c r="C32">
        <v>500</v>
      </c>
      <c r="D32" t="s">
        <v>61</v>
      </c>
    </row>
    <row r="33" spans="3:18" ht="12.75">
      <c r="C33">
        <v>1915</v>
      </c>
      <c r="D33" t="s">
        <v>49</v>
      </c>
      <c r="J33" s="1"/>
      <c r="K33" s="42" t="s">
        <v>0</v>
      </c>
      <c r="L33" s="42">
        <v>1827.1</v>
      </c>
      <c r="M33" s="42" t="s">
        <v>56</v>
      </c>
      <c r="N33" s="42">
        <v>2239.86</v>
      </c>
      <c r="O33" s="42" t="s">
        <v>57</v>
      </c>
      <c r="R33" s="3"/>
    </row>
    <row r="34" spans="2:15" ht="12.75">
      <c r="B34" t="s">
        <v>7</v>
      </c>
      <c r="C34">
        <v>5729.36</v>
      </c>
      <c r="D34" t="s">
        <v>50</v>
      </c>
      <c r="K34" s="42" t="s">
        <v>1</v>
      </c>
      <c r="L34" s="42">
        <v>3820.3</v>
      </c>
      <c r="M34" s="42" t="s">
        <v>56</v>
      </c>
      <c r="N34" s="42">
        <v>1656.2</v>
      </c>
      <c r="O34" s="42" t="s">
        <v>57</v>
      </c>
    </row>
    <row r="35" spans="3:15" ht="12.75">
      <c r="C35">
        <v>19200</v>
      </c>
      <c r="D35" t="s">
        <v>62</v>
      </c>
      <c r="K35" s="42" t="s">
        <v>2</v>
      </c>
      <c r="L35" s="42">
        <v>581.35</v>
      </c>
      <c r="M35" s="42" t="s">
        <v>56</v>
      </c>
      <c r="N35" s="42">
        <v>2629.9</v>
      </c>
      <c r="O35" s="42" t="s">
        <v>57</v>
      </c>
    </row>
    <row r="36" spans="2:15" ht="12.75">
      <c r="B36" t="s">
        <v>8</v>
      </c>
      <c r="C36">
        <v>400</v>
      </c>
      <c r="D36" t="s">
        <v>63</v>
      </c>
      <c r="K36" s="42" t="s">
        <v>3</v>
      </c>
      <c r="L36" s="42">
        <v>1661</v>
      </c>
      <c r="M36" s="42" t="s">
        <v>56</v>
      </c>
      <c r="N36" s="42">
        <v>2575.3</v>
      </c>
      <c r="O36" s="42" t="s">
        <v>57</v>
      </c>
    </row>
    <row r="37" spans="3:15" ht="12.75">
      <c r="C37">
        <v>1048.08</v>
      </c>
      <c r="D37" t="s">
        <v>51</v>
      </c>
      <c r="K37" s="42" t="s">
        <v>4</v>
      </c>
      <c r="L37" s="42">
        <v>2076.25</v>
      </c>
      <c r="M37" s="42" t="s">
        <v>56</v>
      </c>
      <c r="N37" s="42">
        <v>1669.85</v>
      </c>
      <c r="O37" s="42" t="s">
        <v>57</v>
      </c>
    </row>
    <row r="38" spans="11:15" ht="12.75">
      <c r="K38" s="42" t="s">
        <v>5</v>
      </c>
      <c r="L38" s="42">
        <v>1328.8</v>
      </c>
      <c r="M38" s="42" t="s">
        <v>56</v>
      </c>
      <c r="N38" s="42">
        <v>1970.15</v>
      </c>
      <c r="O38" s="42" t="s">
        <v>57</v>
      </c>
    </row>
    <row r="39" spans="11:15" ht="12.75">
      <c r="K39" s="42" t="s">
        <v>6</v>
      </c>
      <c r="L39" s="42">
        <v>1794.45</v>
      </c>
      <c r="M39" s="42" t="s">
        <v>56</v>
      </c>
      <c r="N39" s="42">
        <v>2102.02</v>
      </c>
      <c r="O39" s="42" t="s">
        <v>57</v>
      </c>
    </row>
    <row r="40" spans="11:15" ht="12.75">
      <c r="K40" s="42" t="s">
        <v>7</v>
      </c>
      <c r="L40" s="42">
        <v>2221.7</v>
      </c>
      <c r="M40" s="42" t="s">
        <v>56</v>
      </c>
      <c r="N40" s="42">
        <v>1814.96</v>
      </c>
      <c r="O40" s="42" t="s">
        <v>57</v>
      </c>
    </row>
    <row r="41" spans="11:15" ht="12.75">
      <c r="K41" s="42" t="s">
        <v>8</v>
      </c>
      <c r="L41" s="42">
        <v>2734.4</v>
      </c>
      <c r="M41" s="42" t="s">
        <v>56</v>
      </c>
      <c r="N41" s="42">
        <v>1421.41</v>
      </c>
      <c r="O41" s="42" t="s">
        <v>57</v>
      </c>
    </row>
    <row r="42" spans="11:15" ht="12.75">
      <c r="K42" s="42" t="s">
        <v>11</v>
      </c>
      <c r="L42" s="42">
        <v>2221.7</v>
      </c>
      <c r="M42" s="42" t="s">
        <v>56</v>
      </c>
      <c r="N42" s="42">
        <v>1740.88</v>
      </c>
      <c r="O42" s="42" t="s">
        <v>57</v>
      </c>
    </row>
    <row r="43" spans="11:15" ht="12.75">
      <c r="K43" s="42" t="s">
        <v>13</v>
      </c>
      <c r="L43" s="42">
        <v>1196.3</v>
      </c>
      <c r="M43" s="42" t="s">
        <v>56</v>
      </c>
      <c r="N43" s="42">
        <v>1805.7</v>
      </c>
      <c r="O43" s="42" t="s">
        <v>57</v>
      </c>
    </row>
    <row r="44" spans="11:17" ht="12.75">
      <c r="K44" s="42" t="s">
        <v>14</v>
      </c>
      <c r="L44" s="42">
        <v>1452.65</v>
      </c>
      <c r="M44" s="42" t="s">
        <v>56</v>
      </c>
      <c r="N44" s="42">
        <v>2486.31</v>
      </c>
      <c r="O44" s="42" t="s">
        <v>57</v>
      </c>
      <c r="Q44" s="3"/>
    </row>
    <row r="45" spans="12:14" ht="12.75">
      <c r="L45" s="3"/>
      <c r="N45" s="3"/>
    </row>
  </sheetData>
  <sheetProtection/>
  <mergeCells count="45">
    <mergeCell ref="A1:Q1"/>
    <mergeCell ref="A2:Q2"/>
    <mergeCell ref="A3:E3"/>
    <mergeCell ref="F3:P3"/>
    <mergeCell ref="B4:E4"/>
    <mergeCell ref="L5:M5"/>
    <mergeCell ref="F4:M4"/>
    <mergeCell ref="N4:O5"/>
    <mergeCell ref="P4:P6"/>
    <mergeCell ref="K5:K6"/>
    <mergeCell ref="N9:O9"/>
    <mergeCell ref="A10:E10"/>
    <mergeCell ref="A11:E11"/>
    <mergeCell ref="F11:Q11"/>
    <mergeCell ref="B5:B6"/>
    <mergeCell ref="Q4:Q6"/>
    <mergeCell ref="C5:C6"/>
    <mergeCell ref="J5:J6"/>
    <mergeCell ref="A12:D12"/>
    <mergeCell ref="E5:E6"/>
    <mergeCell ref="F5:F6"/>
    <mergeCell ref="G5:G6"/>
    <mergeCell ref="H5:H6"/>
    <mergeCell ref="A9:D9"/>
    <mergeCell ref="D5:D6"/>
    <mergeCell ref="B26:C26"/>
    <mergeCell ref="B27:C27"/>
    <mergeCell ref="I5:I6"/>
    <mergeCell ref="F9:M9"/>
    <mergeCell ref="B25:C25"/>
    <mergeCell ref="B14:C14"/>
    <mergeCell ref="B15:C15"/>
    <mergeCell ref="B16:C16"/>
    <mergeCell ref="B17:C17"/>
    <mergeCell ref="B18:C18"/>
    <mergeCell ref="B28:C28"/>
    <mergeCell ref="B29:C29"/>
    <mergeCell ref="B13:C13"/>
    <mergeCell ref="B24:C24"/>
    <mergeCell ref="P30:Q30"/>
    <mergeCell ref="B20:C20"/>
    <mergeCell ref="B21:C21"/>
    <mergeCell ref="B22:C22"/>
    <mergeCell ref="B23:C23"/>
    <mergeCell ref="B19:C19"/>
  </mergeCells>
  <printOptions/>
  <pageMargins left="0.21875" right="0.23958333333333334" top="0.3020833333333333" bottom="0.07291666666666667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2020-01-28T11:18:20Z</cp:lastPrinted>
  <dcterms:created xsi:type="dcterms:W3CDTF">2007-02-04T12:22:59Z</dcterms:created>
  <dcterms:modified xsi:type="dcterms:W3CDTF">2020-02-10T06:13:25Z</dcterms:modified>
  <cp:category/>
  <cp:version/>
  <cp:contentType/>
  <cp:contentStatus/>
</cp:coreProperties>
</file>