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Разноска декабрь 2019\"/>
    </mc:Choice>
  </mc:AlternateContent>
  <bookViews>
    <workbookView xWindow="90" yWindow="840" windowWidth="19290" windowHeight="8850"/>
  </bookViews>
  <sheets>
    <sheet name="2019" sheetId="11" r:id="rId1"/>
  </sheets>
  <definedNames>
    <definedName name="_xlnm.Print_Area" localSheetId="0">'2019'!$A$1:$Q$28</definedName>
  </definedNames>
  <calcPr calcId="162913"/>
</workbook>
</file>

<file path=xl/calcChain.xml><?xml version="1.0" encoding="utf-8"?>
<calcChain xmlns="http://schemas.openxmlformats.org/spreadsheetml/2006/main">
  <c r="L25" i="11" l="1"/>
  <c r="Q25" i="11" s="1"/>
  <c r="P27" i="11" l="1"/>
  <c r="O27" i="11"/>
  <c r="K27" i="11"/>
  <c r="J27" i="11"/>
  <c r="I27" i="11"/>
  <c r="H27" i="11"/>
  <c r="G27" i="11"/>
  <c r="F27" i="11"/>
  <c r="D26" i="11"/>
  <c r="D24" i="11" l="1"/>
  <c r="Q24" i="11"/>
  <c r="N23" i="11" l="1"/>
  <c r="L23" i="11" l="1"/>
  <c r="D23" i="11" l="1"/>
  <c r="Q23" i="11"/>
  <c r="Q22" i="11" l="1"/>
  <c r="D21" i="11" l="1"/>
  <c r="D27" i="11" s="1"/>
  <c r="M21" i="11"/>
  <c r="B21" i="11"/>
  <c r="B27" i="11" s="1"/>
  <c r="O10" i="11" l="1"/>
  <c r="Q21" i="11"/>
  <c r="L20" i="11" l="1"/>
  <c r="N20" i="11" l="1"/>
  <c r="Q20" i="11" s="1"/>
  <c r="N19" i="11" l="1"/>
  <c r="M19" i="11" l="1"/>
  <c r="M27" i="11" s="1"/>
  <c r="J10" i="11" l="1"/>
  <c r="F10" i="11"/>
  <c r="K10" i="11" l="1"/>
  <c r="G10" i="11"/>
  <c r="L10" i="11" l="1"/>
  <c r="E8" i="11"/>
  <c r="Q8" i="11" l="1"/>
  <c r="Q19" i="11" l="1"/>
  <c r="Q18" i="11" l="1"/>
  <c r="L17" i="11" l="1"/>
  <c r="Q17" i="11" l="1"/>
  <c r="L16" i="11" l="1"/>
  <c r="N16" i="11"/>
  <c r="Q16" i="11" l="1"/>
  <c r="Q15" i="11"/>
  <c r="L14" i="11" l="1"/>
  <c r="L27" i="11" s="1"/>
  <c r="N14" i="11" l="1"/>
  <c r="N27" i="11" s="1"/>
  <c r="P10" i="11" l="1"/>
  <c r="N10" i="11"/>
  <c r="M10" i="11"/>
  <c r="I10" i="11"/>
  <c r="H10" i="11"/>
  <c r="Q7" i="11"/>
  <c r="E7" i="11"/>
  <c r="Q10" i="11" l="1"/>
  <c r="Q14" i="11"/>
  <c r="Q27" i="11" s="1"/>
  <c r="P28" i="11" l="1"/>
</calcChain>
</file>

<file path=xl/comments1.xml><?xml version="1.0" encoding="utf-8"?>
<comments xmlns="http://schemas.openxmlformats.org/spreadsheetml/2006/main">
  <authors>
    <author>User</author>
    <author>den</author>
  </authors>
  <commentList>
    <comment ref="M16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3500-замена дверного доводчика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16600-спил деревьев+автовышка</t>
        </r>
      </text>
    </comment>
    <comment ref="M19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6741-дезинсекция
6500-погрузка и вывоз мусора
2000-установка лавочки</t>
        </r>
      </text>
    </comment>
    <comment ref="M20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1500-сварка и восстановление стакана для термопары</t>
        </r>
      </text>
    </comment>
    <comment ref="B21" authorId="1" shapeId="0">
      <text>
        <r>
          <rPr>
            <b/>
            <sz val="9"/>
            <color indexed="81"/>
            <rFont val="Tahoma"/>
            <family val="2"/>
            <charset val="204"/>
          </rPr>
          <t>den:</t>
        </r>
        <r>
          <rPr>
            <sz val="9"/>
            <color indexed="81"/>
            <rFont val="Tahoma"/>
            <family val="2"/>
            <charset val="204"/>
          </rPr>
          <t xml:space="preserve">
28000-стоимость р-т по диагностике внутридомового газового оборудования</t>
        </r>
      </text>
    </comment>
    <comment ref="M2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25000-поверка тепловычислителя
10000-покраска дверей в подъездах
28000-стоимость р-т по диагностике внутридомового газового оборудования</t>
        </r>
      </text>
    </comment>
    <comment ref="M22" authorId="1" shapeId="0">
      <text>
        <r>
          <rPr>
            <b/>
            <sz val="9"/>
            <color indexed="81"/>
            <rFont val="Tahoma"/>
            <family val="2"/>
            <charset val="204"/>
          </rPr>
          <t>den:</t>
        </r>
        <r>
          <rPr>
            <sz val="9"/>
            <color indexed="81"/>
            <rFont val="Tahoma"/>
            <family val="2"/>
            <charset val="204"/>
          </rPr>
          <t xml:space="preserve">
1489,16-тех.обслуживание ОДГО</t>
        </r>
      </text>
    </comment>
    <comment ref="M24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500-спил и распиловка деревьев</t>
        </r>
      </text>
    </comment>
  </commentList>
</comments>
</file>

<file path=xl/sharedStrings.xml><?xml version="1.0" encoding="utf-8"?>
<sst xmlns="http://schemas.openxmlformats.org/spreadsheetml/2006/main" count="104" uniqueCount="68">
  <si>
    <t>Содержание</t>
  </si>
  <si>
    <t>ремонт</t>
  </si>
  <si>
    <t>итого</t>
  </si>
  <si>
    <t>ИТОГО</t>
  </si>
  <si>
    <t>март</t>
  </si>
  <si>
    <t>февраль</t>
  </si>
  <si>
    <t>май</t>
  </si>
  <si>
    <t>июль</t>
  </si>
  <si>
    <t>август</t>
  </si>
  <si>
    <t>сентябрь</t>
  </si>
  <si>
    <t>октябрь</t>
  </si>
  <si>
    <t>ноябрь</t>
  </si>
  <si>
    <t>декабрь</t>
  </si>
  <si>
    <t>апрель</t>
  </si>
  <si>
    <t>июнь</t>
  </si>
  <si>
    <t>январь</t>
  </si>
  <si>
    <t>дезинсекция</t>
  </si>
  <si>
    <t>Наименование видов работ (услуги)</t>
  </si>
  <si>
    <t>тариф</t>
  </si>
  <si>
    <t>ТЕКУЩИЙ  РЕМОНТ</t>
  </si>
  <si>
    <t>РАБОТЫ   ПО  УПРАВЛЕНИЮ</t>
  </si>
  <si>
    <t>содер-жание</t>
  </si>
  <si>
    <t>начисление и сбор платы за содержание и ремонт жилых помещений, взыскание задолженности</t>
  </si>
  <si>
    <t xml:space="preserve">аварийно-диспетчерское обслуживание, обеспечение устранения аварий на внутридомовых инженерных системах </t>
  </si>
  <si>
    <t>работы по содержанию оборудования и систем инженерно-технического обеспечения , обслуживание приборов учета</t>
  </si>
  <si>
    <t>работы по содержанию конструктивных элементов многоквартирных домов, профилактические обходы и осмотры</t>
  </si>
  <si>
    <t xml:space="preserve">Прочие работы по содержанию общедомового имущества </t>
  </si>
  <si>
    <t xml:space="preserve"> оборудования и систем инженерно-технического обеспечения и  приборов учета</t>
  </si>
  <si>
    <t xml:space="preserve"> конструктивных элементов многоквартирных домов</t>
  </si>
  <si>
    <t>периодичность работ</t>
  </si>
  <si>
    <t xml:space="preserve">ежедневно </t>
  </si>
  <si>
    <t>ежемесячно</t>
  </si>
  <si>
    <t>ежедневно</t>
  </si>
  <si>
    <t>сметная стоимость выполненной работы (услуги) за месяц</t>
  </si>
  <si>
    <t>оплачено</t>
  </si>
  <si>
    <t>Цена выполненной работы (оказанной услуги) в руб.</t>
  </si>
  <si>
    <t>остаток денежных средств на начало года</t>
  </si>
  <si>
    <t>янв.</t>
  </si>
  <si>
    <t>февр.</t>
  </si>
  <si>
    <t>апр.</t>
  </si>
  <si>
    <t>сент.</t>
  </si>
  <si>
    <t>окт.</t>
  </si>
  <si>
    <t>нояб.</t>
  </si>
  <si>
    <t>декаб.</t>
  </si>
  <si>
    <t>росте-леком</t>
  </si>
  <si>
    <t>ИТОГО:</t>
  </si>
  <si>
    <t>покос</t>
  </si>
  <si>
    <t>тех.обслуживание ОДГО</t>
  </si>
  <si>
    <t>начислено</t>
  </si>
  <si>
    <t>долг</t>
  </si>
  <si>
    <t xml:space="preserve"> управле-ние</t>
  </si>
  <si>
    <t>оплата коммунальных ресурсов на содержание ОДИ</t>
  </si>
  <si>
    <t>2 полугодие</t>
  </si>
  <si>
    <t>услуги сторонних организаций, разовые работы</t>
  </si>
  <si>
    <t>х/в</t>
  </si>
  <si>
    <t>эл-во</t>
  </si>
  <si>
    <t>Информация о доходах и расходах по дому __Калинина 148/1__на 2019год.</t>
  </si>
  <si>
    <t>Работы по уборке придомовой территории</t>
  </si>
  <si>
    <t>замена дверного доводчика</t>
  </si>
  <si>
    <t>спил деревьев+автовышка</t>
  </si>
  <si>
    <t>общехозяйственные расходы</t>
  </si>
  <si>
    <t>сварка и восстановление стакана для термопары</t>
  </si>
  <si>
    <t>погрузка и вывоз мусора</t>
  </si>
  <si>
    <t>установка лавочки</t>
  </si>
  <si>
    <t>диагностика внутридомового газового оборудования</t>
  </si>
  <si>
    <t>поверка тепловычислителя</t>
  </si>
  <si>
    <t>покраска дверей в подъездах</t>
  </si>
  <si>
    <t>спил и распиловка деревьев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</si>
</sst>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р_.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7"/>
      <name val="Arial Cyr"/>
      <charset val="204"/>
    </font>
    <font>
      <b/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9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sz val="8"/>
      <color theme="1"/>
      <name val="Calibri"/>
      <family val="2"/>
      <charset val="204"/>
      <scheme val="minor"/>
    </font>
    <font>
      <sz val="6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6"/>
      <name val="Arial Cyr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0" fillId="0" borderId="3" xfId="0" applyBorder="1"/>
    <xf numFmtId="4" fontId="0" fillId="0" borderId="0" xfId="0" applyNumberFormat="1"/>
    <xf numFmtId="164" fontId="0" fillId="0" borderId="0" xfId="0" applyNumberFormat="1"/>
    <xf numFmtId="0" fontId="1" fillId="6" borderId="12" xfId="0" applyFont="1" applyFill="1" applyBorder="1" applyAlignment="1"/>
    <xf numFmtId="0" fontId="1" fillId="6" borderId="12" xfId="0" applyFont="1" applyFill="1" applyBorder="1" applyAlignment="1">
      <alignment wrapText="1"/>
    </xf>
    <xf numFmtId="2" fontId="8" fillId="6" borderId="12" xfId="0" applyNumberFormat="1" applyFont="1" applyFill="1" applyBorder="1" applyAlignment="1"/>
    <xf numFmtId="2" fontId="8" fillId="0" borderId="5" xfId="0" applyNumberFormat="1" applyFont="1" applyBorder="1" applyAlignment="1">
      <alignment horizontal="center" vertical="top" wrapText="1"/>
    </xf>
    <xf numFmtId="4" fontId="6" fillId="6" borderId="3" xfId="0" applyNumberFormat="1" applyFont="1" applyFill="1" applyBorder="1" applyAlignment="1">
      <alignment horizontal="center"/>
    </xf>
    <xf numFmtId="2" fontId="2" fillId="7" borderId="5" xfId="0" applyNumberFormat="1" applyFont="1" applyFill="1" applyBorder="1" applyAlignment="1">
      <alignment horizontal="center" vertical="top" wrapText="1"/>
    </xf>
    <xf numFmtId="4" fontId="2" fillId="6" borderId="3" xfId="0" applyNumberFormat="1" applyFont="1" applyFill="1" applyBorder="1"/>
    <xf numFmtId="2" fontId="2" fillId="4" borderId="11" xfId="0" applyNumberFormat="1" applyFont="1" applyFill="1" applyBorder="1" applyAlignment="1">
      <alignment horizontal="center" vertical="top" wrapText="1"/>
    </xf>
    <xf numFmtId="17" fontId="6" fillId="9" borderId="3" xfId="0" applyNumberFormat="1" applyFont="1" applyFill="1" applyBorder="1" applyAlignment="1">
      <alignment horizontal="left"/>
    </xf>
    <xf numFmtId="164" fontId="2" fillId="4" borderId="3" xfId="0" applyNumberFormat="1" applyFont="1" applyFill="1" applyBorder="1"/>
    <xf numFmtId="164" fontId="2" fillId="4" borderId="5" xfId="0" applyNumberFormat="1" applyFont="1" applyFill="1" applyBorder="1"/>
    <xf numFmtId="4" fontId="2" fillId="4" borderId="3" xfId="0" applyNumberFormat="1" applyFont="1" applyFill="1" applyBorder="1"/>
    <xf numFmtId="0" fontId="6" fillId="5" borderId="3" xfId="0" applyFont="1" applyFill="1" applyBorder="1"/>
    <xf numFmtId="164" fontId="2" fillId="5" borderId="3" xfId="0" applyNumberFormat="1" applyFont="1" applyFill="1" applyBorder="1"/>
    <xf numFmtId="4" fontId="8" fillId="5" borderId="3" xfId="0" applyNumberFormat="1" applyFont="1" applyFill="1" applyBorder="1"/>
    <xf numFmtId="164" fontId="2" fillId="3" borderId="3" xfId="0" applyNumberFormat="1" applyFont="1" applyFill="1" applyBorder="1"/>
    <xf numFmtId="0" fontId="6" fillId="0" borderId="0" xfId="0" applyFont="1" applyFill="1" applyBorder="1"/>
    <xf numFmtId="164" fontId="2" fillId="0" borderId="0" xfId="0" applyNumberFormat="1" applyFont="1" applyFill="1" applyBorder="1"/>
    <xf numFmtId="0" fontId="10" fillId="0" borderId="0" xfId="0" applyFont="1"/>
    <xf numFmtId="164" fontId="3" fillId="5" borderId="3" xfId="0" applyNumberFormat="1" applyFont="1" applyFill="1" applyBorder="1"/>
    <xf numFmtId="2" fontId="2" fillId="0" borderId="5" xfId="0" applyNumberFormat="1" applyFont="1" applyBorder="1" applyAlignment="1">
      <alignment vertical="top" textRotation="90" wrapText="1"/>
    </xf>
    <xf numFmtId="2" fontId="2" fillId="0" borderId="5" xfId="0" applyNumberFormat="1" applyFont="1" applyBorder="1" applyAlignment="1">
      <alignment horizontal="center" vertical="top"/>
    </xf>
    <xf numFmtId="2" fontId="8" fillId="6" borderId="3" xfId="0" applyNumberFormat="1" applyFont="1" applyFill="1" applyBorder="1" applyAlignment="1">
      <alignment vertical="top" wrapText="1"/>
    </xf>
    <xf numFmtId="2" fontId="8" fillId="6" borderId="5" xfId="0" applyNumberFormat="1" applyFont="1" applyFill="1" applyBorder="1" applyAlignment="1">
      <alignment horizontal="center" vertical="top" wrapText="1"/>
    </xf>
    <xf numFmtId="0" fontId="1" fillId="6" borderId="3" xfId="0" applyFont="1" applyFill="1" applyBorder="1" applyAlignment="1">
      <alignment horizontal="center" wrapText="1"/>
    </xf>
    <xf numFmtId="0" fontId="2" fillId="11" borderId="7" xfId="0" applyFont="1" applyFill="1" applyBorder="1" applyAlignment="1">
      <alignment horizontal="center" wrapText="1"/>
    </xf>
    <xf numFmtId="4" fontId="2" fillId="3" borderId="3" xfId="0" applyNumberFormat="1" applyFont="1" applyFill="1" applyBorder="1"/>
    <xf numFmtId="164" fontId="3" fillId="11" borderId="3" xfId="0" applyNumberFormat="1" applyFont="1" applyFill="1" applyBorder="1"/>
    <xf numFmtId="164" fontId="2" fillId="3" borderId="3" xfId="0" applyNumberFormat="1" applyFont="1" applyFill="1" applyBorder="1" applyAlignment="1"/>
    <xf numFmtId="164" fontId="3" fillId="7" borderId="3" xfId="0" applyNumberFormat="1" applyFont="1" applyFill="1" applyBorder="1"/>
    <xf numFmtId="164" fontId="9" fillId="0" borderId="0" xfId="0" applyNumberFormat="1" applyFont="1" applyFill="1" applyBorder="1"/>
    <xf numFmtId="2" fontId="2" fillId="6" borderId="3" xfId="0" applyNumberFormat="1" applyFont="1" applyFill="1" applyBorder="1" applyAlignment="1">
      <alignment horizontal="right" vertical="top" wrapText="1"/>
    </xf>
    <xf numFmtId="164" fontId="11" fillId="5" borderId="3" xfId="0" applyNumberFormat="1" applyFont="1" applyFill="1" applyBorder="1"/>
    <xf numFmtId="164" fontId="2" fillId="4" borderId="0" xfId="0" applyNumberFormat="1" applyFont="1" applyFill="1" applyBorder="1"/>
    <xf numFmtId="0" fontId="7" fillId="6" borderId="3" xfId="0" applyNumberFormat="1" applyFont="1" applyFill="1" applyBorder="1" applyAlignment="1">
      <alignment wrapText="1"/>
    </xf>
    <xf numFmtId="17" fontId="2" fillId="2" borderId="3" xfId="0" applyNumberFormat="1" applyFont="1" applyFill="1" applyBorder="1" applyAlignment="1">
      <alignment horizontal="left" wrapText="1"/>
    </xf>
    <xf numFmtId="2" fontId="2" fillId="0" borderId="1" xfId="0" applyNumberFormat="1" applyFont="1" applyBorder="1" applyAlignment="1">
      <alignment horizontal="left" vertical="top" textRotation="90" wrapText="1"/>
    </xf>
    <xf numFmtId="2" fontId="1" fillId="4" borderId="4" xfId="0" applyNumberFormat="1" applyFont="1" applyFill="1" applyBorder="1" applyAlignment="1">
      <alignment horizontal="center" vertical="top" wrapText="1"/>
    </xf>
    <xf numFmtId="2" fontId="2" fillId="4" borderId="6" xfId="0" applyNumberFormat="1" applyFont="1" applyFill="1" applyBorder="1" applyAlignment="1">
      <alignment horizontal="center" vertical="top" wrapText="1"/>
    </xf>
    <xf numFmtId="2" fontId="2" fillId="4" borderId="7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Border="1" applyAlignment="1">
      <alignment vertical="top"/>
    </xf>
    <xf numFmtId="0" fontId="14" fillId="6" borderId="3" xfId="0" applyNumberFormat="1" applyFont="1" applyFill="1" applyBorder="1" applyAlignment="1">
      <alignment wrapText="1"/>
    </xf>
    <xf numFmtId="0" fontId="5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2" fontId="8" fillId="0" borderId="8" xfId="0" applyNumberFormat="1" applyFont="1" applyBorder="1" applyAlignment="1">
      <alignment horizontal="left" wrapText="1"/>
    </xf>
    <xf numFmtId="2" fontId="8" fillId="0" borderId="10" xfId="0" applyNumberFormat="1" applyFont="1" applyBorder="1" applyAlignment="1">
      <alignment horizontal="left" wrapText="1"/>
    </xf>
    <xf numFmtId="2" fontId="8" fillId="0" borderId="13" xfId="0" applyNumberFormat="1" applyFont="1" applyBorder="1" applyAlignment="1">
      <alignment horizontal="left" wrapText="1"/>
    </xf>
    <xf numFmtId="2" fontId="8" fillId="0" borderId="14" xfId="0" applyNumberFormat="1" applyFont="1" applyBorder="1" applyAlignment="1">
      <alignment horizontal="left" wrapText="1"/>
    </xf>
    <xf numFmtId="2" fontId="8" fillId="0" borderId="1" xfId="0" applyNumberFormat="1" applyFont="1" applyBorder="1" applyAlignment="1">
      <alignment horizontal="left" textRotation="90" wrapText="1"/>
    </xf>
    <xf numFmtId="2" fontId="8" fillId="0" borderId="2" xfId="0" applyNumberFormat="1" applyFont="1" applyBorder="1" applyAlignment="1">
      <alignment horizontal="left" textRotation="90" wrapText="1"/>
    </xf>
    <xf numFmtId="2" fontId="8" fillId="0" borderId="5" xfId="0" applyNumberFormat="1" applyFont="1" applyBorder="1" applyAlignment="1">
      <alignment horizontal="left" textRotation="90" wrapText="1"/>
    </xf>
    <xf numFmtId="2" fontId="9" fillId="0" borderId="1" xfId="0" applyNumberFormat="1" applyFont="1" applyBorder="1" applyAlignment="1">
      <alignment horizontal="center" wrapText="1"/>
    </xf>
    <xf numFmtId="2" fontId="9" fillId="0" borderId="2" xfId="0" applyNumberFormat="1" applyFont="1" applyBorder="1" applyAlignment="1">
      <alignment horizontal="center" wrapText="1"/>
    </xf>
    <xf numFmtId="2" fontId="9" fillId="0" borderId="5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left" vertical="top" textRotation="90" wrapText="1"/>
    </xf>
    <xf numFmtId="2" fontId="2" fillId="0" borderId="5" xfId="0" applyNumberFormat="1" applyFont="1" applyBorder="1" applyAlignment="1">
      <alignment horizontal="left" vertical="top" textRotation="90" wrapText="1"/>
    </xf>
    <xf numFmtId="2" fontId="6" fillId="0" borderId="1" xfId="0" applyNumberFormat="1" applyFont="1" applyBorder="1" applyAlignment="1">
      <alignment horizontal="center" vertical="top" wrapText="1"/>
    </xf>
    <xf numFmtId="2" fontId="6" fillId="0" borderId="5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wrapText="1"/>
    </xf>
    <xf numFmtId="2" fontId="6" fillId="0" borderId="5" xfId="0" applyNumberFormat="1" applyFont="1" applyBorder="1" applyAlignment="1">
      <alignment horizontal="center" wrapText="1"/>
    </xf>
    <xf numFmtId="164" fontId="2" fillId="10" borderId="4" xfId="0" applyNumberFormat="1" applyFont="1" applyFill="1" applyBorder="1" applyAlignment="1">
      <alignment horizontal="center"/>
    </xf>
    <xf numFmtId="164" fontId="2" fillId="10" borderId="7" xfId="0" applyNumberFormat="1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 wrapText="1"/>
    </xf>
    <xf numFmtId="0" fontId="0" fillId="10" borderId="7" xfId="0" applyFill="1" applyBorder="1"/>
    <xf numFmtId="2" fontId="8" fillId="0" borderId="4" xfId="0" applyNumberFormat="1" applyFont="1" applyBorder="1" applyAlignment="1">
      <alignment horizontal="center" vertical="top" wrapText="1"/>
    </xf>
    <xf numFmtId="2" fontId="8" fillId="0" borderId="7" xfId="0" applyNumberFormat="1" applyFont="1" applyBorder="1" applyAlignment="1">
      <alignment horizontal="center" vertical="top" wrapText="1"/>
    </xf>
    <xf numFmtId="0" fontId="1" fillId="7" borderId="4" xfId="0" applyFont="1" applyFill="1" applyBorder="1" applyAlignment="1">
      <alignment horizontal="center" wrapText="1"/>
    </xf>
    <xf numFmtId="0" fontId="1" fillId="7" borderId="6" xfId="0" applyFont="1" applyFill="1" applyBorder="1" applyAlignment="1">
      <alignment horizontal="center" wrapText="1"/>
    </xf>
    <xf numFmtId="0" fontId="1" fillId="7" borderId="7" xfId="0" applyFont="1" applyFill="1" applyBorder="1" applyAlignment="1">
      <alignment horizontal="center" wrapText="1"/>
    </xf>
    <xf numFmtId="0" fontId="4" fillId="6" borderId="6" xfId="0" applyFont="1" applyFill="1" applyBorder="1" applyAlignment="1">
      <alignment horizontal="center" wrapText="1"/>
    </xf>
    <xf numFmtId="0" fontId="4" fillId="6" borderId="7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center" vertical="top" wrapText="1"/>
    </xf>
    <xf numFmtId="2" fontId="1" fillId="4" borderId="6" xfId="0" applyNumberFormat="1" applyFont="1" applyFill="1" applyBorder="1" applyAlignment="1">
      <alignment horizontal="center" vertical="top" wrapText="1"/>
    </xf>
    <xf numFmtId="2" fontId="1" fillId="4" borderId="7" xfId="0" applyNumberFormat="1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wrapText="1"/>
    </xf>
    <xf numFmtId="0" fontId="2" fillId="6" borderId="7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2" fontId="2" fillId="0" borderId="6" xfId="0" applyNumberFormat="1" applyFont="1" applyBorder="1" applyAlignment="1">
      <alignment horizontal="center" vertical="top" wrapText="1"/>
    </xf>
    <xf numFmtId="164" fontId="2" fillId="5" borderId="4" xfId="0" applyNumberFormat="1" applyFont="1" applyFill="1" applyBorder="1" applyAlignment="1">
      <alignment horizontal="center"/>
    </xf>
    <xf numFmtId="164" fontId="2" fillId="5" borderId="7" xfId="0" applyNumberFormat="1" applyFont="1" applyFill="1" applyBorder="1" applyAlignment="1">
      <alignment horizontal="center"/>
    </xf>
    <xf numFmtId="164" fontId="9" fillId="0" borderId="9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S45"/>
  <sheetViews>
    <sheetView tabSelected="1" zoomScaleNormal="100" workbookViewId="0">
      <selection activeCell="Q36" sqref="Q36"/>
    </sheetView>
  </sheetViews>
  <sheetFormatPr defaultRowHeight="15" x14ac:dyDescent="0.25"/>
  <cols>
    <col min="1" max="1" width="7.42578125" customWidth="1"/>
    <col min="2" max="2" width="6" customWidth="1"/>
    <col min="3" max="3" width="5.85546875" customWidth="1"/>
    <col min="5" max="5" width="10.7109375" bestFit="1" customWidth="1"/>
    <col min="8" max="8" width="10.7109375" bestFit="1" customWidth="1"/>
    <col min="10" max="10" width="9.140625" customWidth="1"/>
    <col min="13" max="13" width="9.85546875" customWidth="1"/>
    <col min="15" max="15" width="7.28515625" customWidth="1"/>
    <col min="17" max="17" width="10.7109375" bestFit="1" customWidth="1"/>
  </cols>
  <sheetData>
    <row r="1" spans="1:19" ht="15.75" x14ac:dyDescent="0.25">
      <c r="A1" s="46" t="s">
        <v>56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19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9" x14ac:dyDescent="0.25">
      <c r="A3" s="48"/>
      <c r="B3" s="49"/>
      <c r="C3" s="49"/>
      <c r="D3" s="49"/>
      <c r="E3" s="50"/>
      <c r="F3" s="51" t="s">
        <v>17</v>
      </c>
      <c r="G3" s="52"/>
      <c r="H3" s="52"/>
      <c r="I3" s="52"/>
      <c r="J3" s="52"/>
      <c r="K3" s="52"/>
      <c r="L3" s="52"/>
      <c r="M3" s="52"/>
      <c r="N3" s="52"/>
      <c r="O3" s="52"/>
      <c r="P3" s="53"/>
      <c r="Q3" s="1"/>
    </row>
    <row r="4" spans="1:19" x14ac:dyDescent="0.25">
      <c r="A4" s="4"/>
      <c r="B4" s="54" t="s">
        <v>18</v>
      </c>
      <c r="C4" s="55"/>
      <c r="D4" s="55"/>
      <c r="E4" s="56"/>
      <c r="F4" s="57" t="s">
        <v>0</v>
      </c>
      <c r="G4" s="58"/>
      <c r="H4" s="58"/>
      <c r="I4" s="58"/>
      <c r="J4" s="58"/>
      <c r="K4" s="58"/>
      <c r="L4" s="58"/>
      <c r="M4" s="58"/>
      <c r="N4" s="59" t="s">
        <v>19</v>
      </c>
      <c r="O4" s="60"/>
      <c r="P4" s="63" t="s">
        <v>20</v>
      </c>
      <c r="Q4" s="66" t="s">
        <v>3</v>
      </c>
    </row>
    <row r="5" spans="1:19" ht="15" customHeight="1" x14ac:dyDescent="0.25">
      <c r="A5" s="5"/>
      <c r="B5" s="73" t="s">
        <v>21</v>
      </c>
      <c r="C5" s="73" t="s">
        <v>1</v>
      </c>
      <c r="D5" s="73" t="s">
        <v>50</v>
      </c>
      <c r="E5" s="75" t="s">
        <v>2</v>
      </c>
      <c r="F5" s="71" t="s">
        <v>22</v>
      </c>
      <c r="G5" s="71" t="s">
        <v>57</v>
      </c>
      <c r="H5" s="71" t="s">
        <v>23</v>
      </c>
      <c r="I5" s="71" t="s">
        <v>24</v>
      </c>
      <c r="J5" s="71" t="s">
        <v>25</v>
      </c>
      <c r="K5" s="71" t="s">
        <v>60</v>
      </c>
      <c r="L5" s="69" t="s">
        <v>26</v>
      </c>
      <c r="M5" s="70"/>
      <c r="N5" s="61"/>
      <c r="O5" s="62"/>
      <c r="P5" s="64"/>
      <c r="Q5" s="67"/>
    </row>
    <row r="6" spans="1:19" ht="129.75" x14ac:dyDescent="0.25">
      <c r="A6" s="6"/>
      <c r="B6" s="74"/>
      <c r="C6" s="74"/>
      <c r="D6" s="74"/>
      <c r="E6" s="76"/>
      <c r="F6" s="72"/>
      <c r="G6" s="72"/>
      <c r="H6" s="72"/>
      <c r="I6" s="72"/>
      <c r="J6" s="72"/>
      <c r="K6" s="72"/>
      <c r="L6" s="24" t="s">
        <v>51</v>
      </c>
      <c r="M6" s="24" t="s">
        <v>53</v>
      </c>
      <c r="N6" s="40" t="s">
        <v>27</v>
      </c>
      <c r="O6" s="40" t="s">
        <v>28</v>
      </c>
      <c r="P6" s="65"/>
      <c r="Q6" s="68"/>
    </row>
    <row r="7" spans="1:19" x14ac:dyDescent="0.25">
      <c r="A7" s="38">
        <v>2019</v>
      </c>
      <c r="B7" s="25">
        <v>13.4</v>
      </c>
      <c r="C7" s="44">
        <v>4</v>
      </c>
      <c r="D7" s="44">
        <v>1.6</v>
      </c>
      <c r="E7" s="8">
        <f>SUM(B7:D7)</f>
        <v>19</v>
      </c>
      <c r="F7" s="35">
        <v>1</v>
      </c>
      <c r="G7" s="35">
        <v>1.81</v>
      </c>
      <c r="H7" s="35">
        <v>1.8</v>
      </c>
      <c r="I7" s="35">
        <v>0.5</v>
      </c>
      <c r="J7" s="35">
        <v>2</v>
      </c>
      <c r="K7" s="35">
        <v>2.2000000000000002</v>
      </c>
      <c r="L7" s="35">
        <v>2.09</v>
      </c>
      <c r="M7" s="35">
        <v>2</v>
      </c>
      <c r="N7" s="26">
        <v>2</v>
      </c>
      <c r="O7" s="26">
        <v>2</v>
      </c>
      <c r="P7" s="27">
        <v>1.6</v>
      </c>
      <c r="Q7" s="7">
        <f>SUM(F7:P7)</f>
        <v>19</v>
      </c>
    </row>
    <row r="8" spans="1:19" x14ac:dyDescent="0.25">
      <c r="A8" s="45" t="s">
        <v>52</v>
      </c>
      <c r="B8" s="25">
        <v>14.4</v>
      </c>
      <c r="C8" s="44">
        <v>4</v>
      </c>
      <c r="D8" s="44">
        <v>1.6</v>
      </c>
      <c r="E8" s="8">
        <f>SUM(B8:D8)</f>
        <v>20</v>
      </c>
      <c r="F8" s="35">
        <v>1.2</v>
      </c>
      <c r="G8" s="35">
        <v>1.49</v>
      </c>
      <c r="H8" s="35">
        <v>1.8</v>
      </c>
      <c r="I8" s="35">
        <v>0.5</v>
      </c>
      <c r="J8" s="35">
        <v>2.12</v>
      </c>
      <c r="K8" s="35">
        <v>2.2000000000000002</v>
      </c>
      <c r="L8" s="35">
        <v>3.09</v>
      </c>
      <c r="M8" s="35">
        <v>2</v>
      </c>
      <c r="N8" s="26">
        <v>2</v>
      </c>
      <c r="O8" s="26">
        <v>2</v>
      </c>
      <c r="P8" s="27">
        <v>1.6</v>
      </c>
      <c r="Q8" s="7">
        <f>SUM(F8:P8)</f>
        <v>20</v>
      </c>
      <c r="S8" s="2"/>
    </row>
    <row r="9" spans="1:19" ht="22.5" x14ac:dyDescent="0.25">
      <c r="A9" s="93" t="s">
        <v>29</v>
      </c>
      <c r="B9" s="94"/>
      <c r="C9" s="94"/>
      <c r="D9" s="95"/>
      <c r="E9" s="8">
        <v>3103.2</v>
      </c>
      <c r="F9" s="69" t="s">
        <v>30</v>
      </c>
      <c r="G9" s="96"/>
      <c r="H9" s="96"/>
      <c r="I9" s="96"/>
      <c r="J9" s="96"/>
      <c r="K9" s="96"/>
      <c r="L9" s="96"/>
      <c r="M9" s="70"/>
      <c r="N9" s="81" t="s">
        <v>31</v>
      </c>
      <c r="O9" s="82"/>
      <c r="P9" s="7" t="s">
        <v>32</v>
      </c>
      <c r="Q9" s="7"/>
    </row>
    <row r="10" spans="1:19" x14ac:dyDescent="0.25">
      <c r="A10" s="83" t="s">
        <v>33</v>
      </c>
      <c r="B10" s="84"/>
      <c r="C10" s="84"/>
      <c r="D10" s="84"/>
      <c r="E10" s="85"/>
      <c r="F10" s="9">
        <f>E9*F8</f>
        <v>3723.8399999999997</v>
      </c>
      <c r="G10" s="9">
        <f>G8*E9</f>
        <v>4623.768</v>
      </c>
      <c r="H10" s="9">
        <f>H7*E9</f>
        <v>5585.76</v>
      </c>
      <c r="I10" s="9">
        <f>I7*E9</f>
        <v>1551.6</v>
      </c>
      <c r="J10" s="9">
        <f>E9*J8</f>
        <v>6578.7839999999997</v>
      </c>
      <c r="K10" s="9">
        <f>E9*K8</f>
        <v>6827.04</v>
      </c>
      <c r="L10" s="9">
        <f>E9*L8</f>
        <v>9588.887999999999</v>
      </c>
      <c r="M10" s="9">
        <f>M7*E9</f>
        <v>6206.4</v>
      </c>
      <c r="N10" s="9">
        <f>N7*E9</f>
        <v>6206.4</v>
      </c>
      <c r="O10" s="9">
        <f>O8*E9</f>
        <v>6206.4</v>
      </c>
      <c r="P10" s="9">
        <f>P7*E9</f>
        <v>4965.12</v>
      </c>
      <c r="Q10" s="9">
        <f>F10+G10+H10+I10+J10+K10+L10+M10+N10+O10+P10</f>
        <v>62064.000000000007</v>
      </c>
      <c r="R10" s="2"/>
    </row>
    <row r="11" spans="1:19" x14ac:dyDescent="0.25">
      <c r="A11" s="86" t="s">
        <v>34</v>
      </c>
      <c r="B11" s="86"/>
      <c r="C11" s="86"/>
      <c r="D11" s="86"/>
      <c r="E11" s="87"/>
      <c r="F11" s="88" t="s">
        <v>35</v>
      </c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90"/>
    </row>
    <row r="12" spans="1:19" x14ac:dyDescent="0.25">
      <c r="A12" s="91" t="s">
        <v>36</v>
      </c>
      <c r="B12" s="91"/>
      <c r="C12" s="91"/>
      <c r="D12" s="92"/>
      <c r="E12" s="10">
        <v>1547.2949999999255</v>
      </c>
      <c r="F12" s="41"/>
      <c r="G12" s="42"/>
      <c r="H12" s="11"/>
      <c r="I12" s="42"/>
      <c r="J12" s="42"/>
      <c r="K12" s="42"/>
      <c r="L12" s="42"/>
      <c r="M12" s="42"/>
      <c r="N12" s="42"/>
      <c r="O12" s="42"/>
      <c r="P12" s="42"/>
      <c r="Q12" s="43"/>
    </row>
    <row r="13" spans="1:19" x14ac:dyDescent="0.25">
      <c r="A13" s="28"/>
      <c r="B13" s="79" t="s">
        <v>48</v>
      </c>
      <c r="C13" s="79"/>
      <c r="D13" s="29" t="s">
        <v>34</v>
      </c>
      <c r="E13" s="30" t="s">
        <v>49</v>
      </c>
      <c r="F13" s="41"/>
      <c r="G13" s="42"/>
      <c r="H13" s="11"/>
      <c r="I13" s="42"/>
      <c r="J13" s="42"/>
      <c r="K13" s="42"/>
      <c r="L13" s="42"/>
      <c r="M13" s="42"/>
      <c r="N13" s="42"/>
      <c r="O13" s="42"/>
      <c r="P13" s="42"/>
      <c r="Q13" s="43"/>
    </row>
    <row r="14" spans="1:19" x14ac:dyDescent="0.25">
      <c r="A14" s="12" t="s">
        <v>37</v>
      </c>
      <c r="B14" s="77">
        <v>58951.3</v>
      </c>
      <c r="C14" s="80"/>
      <c r="D14" s="31">
        <v>45536.090000000004</v>
      </c>
      <c r="E14" s="32"/>
      <c r="F14" s="13">
        <v>3723.8399999999997</v>
      </c>
      <c r="G14" s="13">
        <v>0</v>
      </c>
      <c r="H14" s="14">
        <v>5585.76</v>
      </c>
      <c r="I14" s="13">
        <v>1400</v>
      </c>
      <c r="J14" s="13">
        <v>6578.7839999999997</v>
      </c>
      <c r="K14" s="13">
        <v>6827.04</v>
      </c>
      <c r="L14" s="13">
        <f>830.5+136.08</f>
        <v>966.58</v>
      </c>
      <c r="M14" s="13">
        <v>0</v>
      </c>
      <c r="N14" s="33">
        <f>357+1016</f>
        <v>1373</v>
      </c>
      <c r="O14" s="33">
        <v>0</v>
      </c>
      <c r="P14" s="13">
        <v>4965.12</v>
      </c>
      <c r="Q14" s="15">
        <f t="shared" ref="Q14:Q25" si="0">SUM(F14:P14)</f>
        <v>31420.124</v>
      </c>
      <c r="R14" s="2"/>
    </row>
    <row r="15" spans="1:19" x14ac:dyDescent="0.25">
      <c r="A15" s="12" t="s">
        <v>38</v>
      </c>
      <c r="B15" s="77">
        <v>58960.800000000003</v>
      </c>
      <c r="C15" s="78"/>
      <c r="D15" s="31">
        <v>44437.789999999994</v>
      </c>
      <c r="E15" s="32"/>
      <c r="F15" s="13">
        <v>3723.8399999999997</v>
      </c>
      <c r="G15" s="13">
        <v>4605.75</v>
      </c>
      <c r="H15" s="14">
        <v>5585.76</v>
      </c>
      <c r="I15" s="13">
        <v>1400</v>
      </c>
      <c r="J15" s="13">
        <v>6578.7839999999997</v>
      </c>
      <c r="K15" s="13">
        <v>6827.04</v>
      </c>
      <c r="L15" s="13">
        <v>3608.15</v>
      </c>
      <c r="M15" s="13">
        <v>0</v>
      </c>
      <c r="N15" s="33">
        <v>394</v>
      </c>
      <c r="O15" s="33">
        <v>0</v>
      </c>
      <c r="P15" s="13">
        <v>4965.12</v>
      </c>
      <c r="Q15" s="15">
        <f t="shared" si="0"/>
        <v>37688.444000000003</v>
      </c>
      <c r="R15" s="2"/>
    </row>
    <row r="16" spans="1:19" x14ac:dyDescent="0.25">
      <c r="A16" s="12" t="s">
        <v>4</v>
      </c>
      <c r="B16" s="77">
        <v>58960.800000000003</v>
      </c>
      <c r="C16" s="78"/>
      <c r="D16" s="31">
        <v>58207.66</v>
      </c>
      <c r="E16" s="32"/>
      <c r="F16" s="13">
        <v>3723.8399999999997</v>
      </c>
      <c r="G16" s="13">
        <v>4605.75</v>
      </c>
      <c r="H16" s="14">
        <v>5585.76</v>
      </c>
      <c r="I16" s="13">
        <v>1400</v>
      </c>
      <c r="J16" s="13">
        <v>6578.7839999999997</v>
      </c>
      <c r="K16" s="13">
        <v>6827.04</v>
      </c>
      <c r="L16" s="13">
        <f>9550.75+336.7</f>
        <v>9887.4500000000007</v>
      </c>
      <c r="M16" s="13">
        <v>3500</v>
      </c>
      <c r="N16" s="33">
        <f>415+6276</f>
        <v>6691</v>
      </c>
      <c r="O16" s="33">
        <v>0</v>
      </c>
      <c r="P16" s="13">
        <v>4965.12</v>
      </c>
      <c r="Q16" s="15">
        <f t="shared" si="0"/>
        <v>53764.743999999999</v>
      </c>
      <c r="R16" s="2"/>
    </row>
    <row r="17" spans="1:18" x14ac:dyDescent="0.25">
      <c r="A17" s="12" t="s">
        <v>39</v>
      </c>
      <c r="B17" s="77">
        <v>58960.800000000003</v>
      </c>
      <c r="C17" s="78"/>
      <c r="D17" s="31">
        <v>59235.35</v>
      </c>
      <c r="E17" s="32"/>
      <c r="F17" s="13">
        <v>3723.8399999999997</v>
      </c>
      <c r="G17" s="13">
        <v>4605.75</v>
      </c>
      <c r="H17" s="14">
        <v>5585.76</v>
      </c>
      <c r="I17" s="13">
        <v>700</v>
      </c>
      <c r="J17" s="13">
        <v>6578.7839999999997</v>
      </c>
      <c r="K17" s="13">
        <v>6827.04</v>
      </c>
      <c r="L17" s="13">
        <f>83.05+3721.9</f>
        <v>3804.9500000000003</v>
      </c>
      <c r="M17" s="13">
        <v>16600</v>
      </c>
      <c r="N17" s="33">
        <v>0</v>
      </c>
      <c r="O17" s="33">
        <v>0</v>
      </c>
      <c r="P17" s="13">
        <v>4965.12</v>
      </c>
      <c r="Q17" s="15">
        <f t="shared" si="0"/>
        <v>53391.243999999999</v>
      </c>
      <c r="R17" s="2"/>
    </row>
    <row r="18" spans="1:18" x14ac:dyDescent="0.25">
      <c r="A18" s="12" t="s">
        <v>6</v>
      </c>
      <c r="B18" s="77">
        <v>58960.800000000003</v>
      </c>
      <c r="C18" s="78"/>
      <c r="D18" s="31">
        <v>64191.19</v>
      </c>
      <c r="E18" s="32"/>
      <c r="F18" s="13">
        <v>3723.8399999999997</v>
      </c>
      <c r="G18" s="13">
        <v>4605.75</v>
      </c>
      <c r="H18" s="14">
        <v>5585.76</v>
      </c>
      <c r="I18" s="13">
        <v>0</v>
      </c>
      <c r="J18" s="13">
        <v>6578.7839999999997</v>
      </c>
      <c r="K18" s="13">
        <v>6827.04</v>
      </c>
      <c r="L18" s="13">
        <v>1419.6</v>
      </c>
      <c r="M18" s="13">
        <v>0</v>
      </c>
      <c r="N18" s="33">
        <v>0</v>
      </c>
      <c r="O18" s="33">
        <v>0</v>
      </c>
      <c r="P18" s="13">
        <v>4965.12</v>
      </c>
      <c r="Q18" s="15">
        <f t="shared" si="0"/>
        <v>33705.894</v>
      </c>
      <c r="R18" s="2"/>
    </row>
    <row r="19" spans="1:18" x14ac:dyDescent="0.25">
      <c r="A19" s="12" t="s">
        <v>14</v>
      </c>
      <c r="B19" s="77">
        <v>58960.800000000003</v>
      </c>
      <c r="C19" s="78"/>
      <c r="D19" s="31">
        <v>68665.25</v>
      </c>
      <c r="E19" s="32"/>
      <c r="F19" s="13">
        <v>3723.8399999999997</v>
      </c>
      <c r="G19" s="13">
        <v>4605.75</v>
      </c>
      <c r="H19" s="14">
        <v>5585.76</v>
      </c>
      <c r="I19" s="13">
        <v>0</v>
      </c>
      <c r="J19" s="13">
        <v>6578.7839999999997</v>
      </c>
      <c r="K19" s="13">
        <v>6827.04</v>
      </c>
      <c r="L19" s="13">
        <v>2971.15</v>
      </c>
      <c r="M19" s="13">
        <f>15241+5132.2</f>
        <v>20373.2</v>
      </c>
      <c r="N19" s="33">
        <f>2599</f>
        <v>2599</v>
      </c>
      <c r="O19" s="33">
        <v>0</v>
      </c>
      <c r="P19" s="13">
        <v>4965.12</v>
      </c>
      <c r="Q19" s="15">
        <f t="shared" si="0"/>
        <v>58229.644000000008</v>
      </c>
      <c r="R19" s="2"/>
    </row>
    <row r="20" spans="1:18" x14ac:dyDescent="0.25">
      <c r="A20" s="12" t="s">
        <v>7</v>
      </c>
      <c r="B20" s="77">
        <v>62064</v>
      </c>
      <c r="C20" s="78"/>
      <c r="D20" s="31">
        <v>71383.27</v>
      </c>
      <c r="E20" s="32"/>
      <c r="F20" s="13">
        <v>3723.8399999999997</v>
      </c>
      <c r="G20" s="13">
        <v>4605.75</v>
      </c>
      <c r="H20" s="14">
        <v>5585.76</v>
      </c>
      <c r="I20" s="13">
        <v>0</v>
      </c>
      <c r="J20" s="13">
        <v>6578.7839999999997</v>
      </c>
      <c r="K20" s="13">
        <v>6827.04</v>
      </c>
      <c r="L20" s="13">
        <f>3759.8</f>
        <v>3759.8</v>
      </c>
      <c r="M20" s="13">
        <v>1500</v>
      </c>
      <c r="N20" s="33">
        <f>385+853+15654</f>
        <v>16892</v>
      </c>
      <c r="O20" s="33">
        <v>0</v>
      </c>
      <c r="P20" s="13">
        <v>4965.12</v>
      </c>
      <c r="Q20" s="15">
        <f t="shared" si="0"/>
        <v>54438.094000000005</v>
      </c>
      <c r="R20" s="2"/>
    </row>
    <row r="21" spans="1:18" x14ac:dyDescent="0.25">
      <c r="A21" s="12" t="s">
        <v>8</v>
      </c>
      <c r="B21" s="77">
        <f>62064+28000</f>
        <v>90064</v>
      </c>
      <c r="C21" s="78"/>
      <c r="D21" s="31">
        <f>53699.51+13600</f>
        <v>67299.510000000009</v>
      </c>
      <c r="E21" s="32"/>
      <c r="F21" s="13">
        <v>3723.8399999999997</v>
      </c>
      <c r="G21" s="13">
        <v>4605.75</v>
      </c>
      <c r="H21" s="14">
        <v>5585.76</v>
      </c>
      <c r="I21" s="13">
        <v>0</v>
      </c>
      <c r="J21" s="13">
        <v>6578.7839999999997</v>
      </c>
      <c r="K21" s="13">
        <v>6827.04</v>
      </c>
      <c r="L21" s="13">
        <v>0</v>
      </c>
      <c r="M21" s="13">
        <f>25000+10000+28000</f>
        <v>63000</v>
      </c>
      <c r="N21" s="33">
        <v>0</v>
      </c>
      <c r="O21" s="33">
        <v>0</v>
      </c>
      <c r="P21" s="13">
        <v>4965.12</v>
      </c>
      <c r="Q21" s="15">
        <f t="shared" si="0"/>
        <v>95286.293999999994</v>
      </c>
      <c r="R21" s="2"/>
    </row>
    <row r="22" spans="1:18" x14ac:dyDescent="0.25">
      <c r="A22" s="12" t="s">
        <v>40</v>
      </c>
      <c r="B22" s="77">
        <v>62086</v>
      </c>
      <c r="C22" s="78"/>
      <c r="D22" s="31">
        <v>50980.74</v>
      </c>
      <c r="E22" s="32"/>
      <c r="F22" s="13">
        <v>3723.8399999999997</v>
      </c>
      <c r="G22" s="13">
        <v>4605.75</v>
      </c>
      <c r="H22" s="14">
        <v>5585.76</v>
      </c>
      <c r="I22" s="13">
        <v>0</v>
      </c>
      <c r="J22" s="13">
        <v>6578.7839999999997</v>
      </c>
      <c r="K22" s="13">
        <v>6827.04</v>
      </c>
      <c r="L22" s="13">
        <v>3500.28</v>
      </c>
      <c r="M22" s="13">
        <v>1489.16</v>
      </c>
      <c r="N22" s="33">
        <v>3969</v>
      </c>
      <c r="O22" s="33">
        <v>0</v>
      </c>
      <c r="P22" s="13">
        <v>4965.12</v>
      </c>
      <c r="Q22" s="15">
        <f t="shared" si="0"/>
        <v>41244.734000000004</v>
      </c>
    </row>
    <row r="23" spans="1:18" x14ac:dyDescent="0.25">
      <c r="A23" s="12" t="s">
        <v>41</v>
      </c>
      <c r="B23" s="77">
        <v>62086</v>
      </c>
      <c r="C23" s="78"/>
      <c r="D23" s="31">
        <f>76456.44+1600</f>
        <v>78056.44</v>
      </c>
      <c r="E23" s="32"/>
      <c r="F23" s="13">
        <v>3723.8399999999997</v>
      </c>
      <c r="G23" s="13">
        <v>4605.75</v>
      </c>
      <c r="H23" s="14">
        <v>5585.76</v>
      </c>
      <c r="I23" s="13">
        <v>750</v>
      </c>
      <c r="J23" s="13">
        <v>6578.7839999999997</v>
      </c>
      <c r="K23" s="13">
        <v>6827.04</v>
      </c>
      <c r="L23" s="13">
        <f>1319.55+2136.25</f>
        <v>3455.8</v>
      </c>
      <c r="M23" s="13">
        <v>0</v>
      </c>
      <c r="N23" s="33">
        <f>3065+2249</f>
        <v>5314</v>
      </c>
      <c r="O23" s="33">
        <v>0</v>
      </c>
      <c r="P23" s="13">
        <v>4965.12</v>
      </c>
      <c r="Q23" s="15">
        <f t="shared" si="0"/>
        <v>41806.094000000005</v>
      </c>
    </row>
    <row r="24" spans="1:18" x14ac:dyDescent="0.25">
      <c r="A24" s="12" t="s">
        <v>42</v>
      </c>
      <c r="B24" s="77">
        <v>62086</v>
      </c>
      <c r="C24" s="78"/>
      <c r="D24" s="31">
        <f>60963.26+1600</f>
        <v>62563.26</v>
      </c>
      <c r="E24" s="32"/>
      <c r="F24" s="13">
        <v>3723.8399999999997</v>
      </c>
      <c r="G24" s="13">
        <v>4605.75</v>
      </c>
      <c r="H24" s="14">
        <v>5585.76</v>
      </c>
      <c r="I24" s="13">
        <v>1500</v>
      </c>
      <c r="J24" s="13">
        <v>6578.7839999999997</v>
      </c>
      <c r="K24" s="13">
        <v>6827.04</v>
      </c>
      <c r="L24" s="13">
        <v>879.7</v>
      </c>
      <c r="M24" s="13">
        <v>500</v>
      </c>
      <c r="N24" s="33">
        <v>0</v>
      </c>
      <c r="O24" s="33">
        <v>433</v>
      </c>
      <c r="P24" s="13">
        <v>4965.12</v>
      </c>
      <c r="Q24" s="15">
        <f t="shared" si="0"/>
        <v>35598.993999999999</v>
      </c>
    </row>
    <row r="25" spans="1:18" x14ac:dyDescent="0.25">
      <c r="A25" s="12" t="s">
        <v>43</v>
      </c>
      <c r="B25" s="77">
        <v>62086</v>
      </c>
      <c r="C25" s="78"/>
      <c r="D25" s="31">
        <v>75554.75</v>
      </c>
      <c r="E25" s="32"/>
      <c r="F25" s="13">
        <v>3723.8399999999997</v>
      </c>
      <c r="G25" s="13">
        <v>4605.75</v>
      </c>
      <c r="H25" s="14">
        <v>5585.76</v>
      </c>
      <c r="I25" s="13">
        <v>1500</v>
      </c>
      <c r="J25" s="13">
        <v>6578.7839999999997</v>
      </c>
      <c r="K25" s="13">
        <v>6827.04</v>
      </c>
      <c r="L25" s="13">
        <f>902.85</f>
        <v>902.85</v>
      </c>
      <c r="M25" s="13">
        <v>0</v>
      </c>
      <c r="N25" s="33">
        <v>0</v>
      </c>
      <c r="O25" s="33">
        <v>0</v>
      </c>
      <c r="P25" s="13">
        <v>4965.12</v>
      </c>
      <c r="Q25" s="15">
        <f t="shared" si="0"/>
        <v>34689.144</v>
      </c>
    </row>
    <row r="26" spans="1:18" ht="23.25" x14ac:dyDescent="0.25">
      <c r="A26" s="39" t="s">
        <v>44</v>
      </c>
      <c r="B26" s="77">
        <v>0</v>
      </c>
      <c r="C26" s="78"/>
      <c r="D26" s="31">
        <f>1800+1800+1800+1800</f>
        <v>7200</v>
      </c>
      <c r="E26" s="19"/>
      <c r="F26" s="13"/>
      <c r="G26" s="13"/>
      <c r="H26" s="13"/>
      <c r="I26" s="13"/>
      <c r="J26" s="13"/>
      <c r="K26" s="13"/>
      <c r="L26" s="13"/>
      <c r="M26" s="13"/>
      <c r="N26" s="33"/>
      <c r="O26" s="33"/>
      <c r="P26" s="13"/>
      <c r="Q26" s="15"/>
    </row>
    <row r="27" spans="1:18" x14ac:dyDescent="0.25">
      <c r="A27" s="16" t="s">
        <v>2</v>
      </c>
      <c r="B27" s="97">
        <f>SUM(B14:B26)</f>
        <v>754227.3</v>
      </c>
      <c r="C27" s="98"/>
      <c r="D27" s="23">
        <f>SUM(D14:D26)</f>
        <v>753311.3</v>
      </c>
      <c r="E27" s="17"/>
      <c r="F27" s="17">
        <f t="shared" ref="F27:Q27" si="1">SUM(F14:F26)</f>
        <v>44686.079999999987</v>
      </c>
      <c r="G27" s="17">
        <f t="shared" si="1"/>
        <v>50663.25</v>
      </c>
      <c r="H27" s="17">
        <f t="shared" si="1"/>
        <v>67029.12000000001</v>
      </c>
      <c r="I27" s="17">
        <f t="shared" si="1"/>
        <v>8650</v>
      </c>
      <c r="J27" s="17">
        <f t="shared" si="1"/>
        <v>78945.407999999996</v>
      </c>
      <c r="K27" s="17">
        <f t="shared" si="1"/>
        <v>81924.479999999981</v>
      </c>
      <c r="L27" s="17">
        <f t="shared" si="1"/>
        <v>35156.31</v>
      </c>
      <c r="M27" s="17">
        <f t="shared" si="1"/>
        <v>106962.36</v>
      </c>
      <c r="N27" s="23">
        <f t="shared" si="1"/>
        <v>37232</v>
      </c>
      <c r="O27" s="36">
        <f t="shared" si="1"/>
        <v>433</v>
      </c>
      <c r="P27" s="17">
        <f t="shared" si="1"/>
        <v>59581.44000000001</v>
      </c>
      <c r="Q27" s="18">
        <f t="shared" si="1"/>
        <v>571263.44799999997</v>
      </c>
    </row>
    <row r="28" spans="1:18" x14ac:dyDescent="0.25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34" t="s">
        <v>45</v>
      </c>
      <c r="P28" s="99">
        <f>E12+D27-Q27</f>
        <v>183595.147</v>
      </c>
      <c r="Q28" s="99"/>
    </row>
    <row r="29" spans="1:18" x14ac:dyDescent="0.25">
      <c r="B29" t="s">
        <v>4</v>
      </c>
      <c r="C29">
        <v>3500</v>
      </c>
      <c r="D29" t="s">
        <v>58</v>
      </c>
      <c r="J29" s="3"/>
    </row>
    <row r="30" spans="1:18" x14ac:dyDescent="0.25">
      <c r="B30" t="s">
        <v>13</v>
      </c>
      <c r="C30">
        <v>16600</v>
      </c>
      <c r="D30" t="s">
        <v>59</v>
      </c>
      <c r="K30" s="37" t="s">
        <v>15</v>
      </c>
      <c r="L30" s="37">
        <v>830.5</v>
      </c>
      <c r="M30" s="37" t="s">
        <v>54</v>
      </c>
      <c r="N30" s="37">
        <v>136.08000000000001</v>
      </c>
      <c r="O30" s="37" t="s">
        <v>55</v>
      </c>
    </row>
    <row r="31" spans="1:18" x14ac:dyDescent="0.25">
      <c r="B31" t="s">
        <v>14</v>
      </c>
      <c r="C31">
        <v>6741</v>
      </c>
      <c r="D31" t="s">
        <v>16</v>
      </c>
      <c r="E31" s="3"/>
      <c r="K31" s="37" t="s">
        <v>5</v>
      </c>
      <c r="L31" s="37">
        <v>0</v>
      </c>
      <c r="M31" s="37" t="s">
        <v>54</v>
      </c>
      <c r="N31" s="37">
        <v>3608.15</v>
      </c>
      <c r="O31" s="37" t="s">
        <v>55</v>
      </c>
    </row>
    <row r="32" spans="1:18" x14ac:dyDescent="0.25">
      <c r="C32">
        <v>6500</v>
      </c>
      <c r="D32" t="s">
        <v>62</v>
      </c>
      <c r="H32" s="3"/>
      <c r="K32" s="37" t="s">
        <v>4</v>
      </c>
      <c r="L32" s="37">
        <v>9550.75</v>
      </c>
      <c r="M32" s="37" t="s">
        <v>54</v>
      </c>
      <c r="N32" s="37">
        <v>336.7</v>
      </c>
      <c r="O32" s="37" t="s">
        <v>55</v>
      </c>
    </row>
    <row r="33" spans="2:17" x14ac:dyDescent="0.25">
      <c r="C33">
        <v>2000</v>
      </c>
      <c r="D33" t="s">
        <v>63</v>
      </c>
      <c r="K33" s="37" t="s">
        <v>13</v>
      </c>
      <c r="L33" s="37">
        <v>83.05</v>
      </c>
      <c r="M33" s="37" t="s">
        <v>54</v>
      </c>
      <c r="N33" s="37">
        <v>3721.9</v>
      </c>
      <c r="O33" s="37" t="s">
        <v>55</v>
      </c>
    </row>
    <row r="34" spans="2:17" x14ac:dyDescent="0.25">
      <c r="C34">
        <v>5132.2</v>
      </c>
      <c r="D34" t="s">
        <v>46</v>
      </c>
      <c r="K34" s="37" t="s">
        <v>6</v>
      </c>
      <c r="L34" s="37">
        <v>0</v>
      </c>
      <c r="M34" s="37" t="s">
        <v>54</v>
      </c>
      <c r="N34" s="37">
        <v>1419.6</v>
      </c>
      <c r="O34" s="37" t="s">
        <v>55</v>
      </c>
    </row>
    <row r="35" spans="2:17" x14ac:dyDescent="0.25">
      <c r="B35" t="s">
        <v>7</v>
      </c>
      <c r="C35">
        <v>1500</v>
      </c>
      <c r="D35" t="s">
        <v>61</v>
      </c>
      <c r="K35" s="37" t="s">
        <v>14</v>
      </c>
      <c r="L35" s="37">
        <v>0</v>
      </c>
      <c r="M35" s="37" t="s">
        <v>54</v>
      </c>
      <c r="N35" s="37">
        <v>2971.15</v>
      </c>
      <c r="O35" s="37" t="s">
        <v>55</v>
      </c>
    </row>
    <row r="36" spans="2:17" x14ac:dyDescent="0.25">
      <c r="B36" t="s">
        <v>8</v>
      </c>
      <c r="C36">
        <v>25000</v>
      </c>
      <c r="D36" t="s">
        <v>65</v>
      </c>
      <c r="K36" s="37" t="s">
        <v>7</v>
      </c>
      <c r="L36" s="37">
        <v>3759.8</v>
      </c>
      <c r="M36" s="37" t="s">
        <v>54</v>
      </c>
      <c r="N36" s="37">
        <v>0</v>
      </c>
      <c r="O36" s="37" t="s">
        <v>55</v>
      </c>
      <c r="Q36" s="3"/>
    </row>
    <row r="37" spans="2:17" x14ac:dyDescent="0.25">
      <c r="C37">
        <v>10000</v>
      </c>
      <c r="D37" t="s">
        <v>66</v>
      </c>
      <c r="K37" s="37" t="s">
        <v>8</v>
      </c>
      <c r="L37" s="37">
        <v>0</v>
      </c>
      <c r="M37" s="37" t="s">
        <v>54</v>
      </c>
      <c r="N37" s="37">
        <v>0</v>
      </c>
      <c r="O37" s="37" t="s">
        <v>55</v>
      </c>
    </row>
    <row r="38" spans="2:17" x14ac:dyDescent="0.25">
      <c r="C38">
        <v>28000</v>
      </c>
      <c r="D38" t="s">
        <v>64</v>
      </c>
      <c r="K38" s="37" t="s">
        <v>9</v>
      </c>
      <c r="L38" s="37">
        <v>0</v>
      </c>
      <c r="M38" s="37" t="s">
        <v>54</v>
      </c>
      <c r="N38" s="37">
        <v>3500.28</v>
      </c>
      <c r="O38" s="37" t="s">
        <v>55</v>
      </c>
    </row>
    <row r="39" spans="2:17" x14ac:dyDescent="0.25">
      <c r="B39" t="s">
        <v>9</v>
      </c>
      <c r="C39">
        <v>1489.16</v>
      </c>
      <c r="D39" t="s">
        <v>47</v>
      </c>
      <c r="K39" s="37" t="s">
        <v>10</v>
      </c>
      <c r="L39" s="37">
        <v>1319.55</v>
      </c>
      <c r="M39" s="37" t="s">
        <v>54</v>
      </c>
      <c r="N39" s="37">
        <v>2136.25</v>
      </c>
      <c r="O39" s="37" t="s">
        <v>55</v>
      </c>
    </row>
    <row r="40" spans="2:17" x14ac:dyDescent="0.25">
      <c r="B40" t="s">
        <v>11</v>
      </c>
      <c r="C40" s="22">
        <v>500</v>
      </c>
      <c r="D40" t="s">
        <v>67</v>
      </c>
      <c r="K40" s="37" t="s">
        <v>11</v>
      </c>
      <c r="L40" s="37">
        <v>0</v>
      </c>
      <c r="M40" s="37" t="s">
        <v>54</v>
      </c>
      <c r="N40" s="37">
        <v>879.7</v>
      </c>
      <c r="O40" s="37" t="s">
        <v>55</v>
      </c>
    </row>
    <row r="41" spans="2:17" x14ac:dyDescent="0.25">
      <c r="C41" s="22"/>
      <c r="K41" s="37" t="s">
        <v>12</v>
      </c>
      <c r="L41" s="37">
        <v>0</v>
      </c>
      <c r="M41" s="37" t="s">
        <v>54</v>
      </c>
      <c r="N41" s="37">
        <v>902.85</v>
      </c>
      <c r="O41" s="37" t="s">
        <v>55</v>
      </c>
    </row>
    <row r="42" spans="2:17" x14ac:dyDescent="0.25">
      <c r="L42" s="3"/>
      <c r="N42" s="3"/>
    </row>
    <row r="45" spans="2:17" x14ac:dyDescent="0.25">
      <c r="Q45" s="3"/>
    </row>
  </sheetData>
  <mergeCells count="43">
    <mergeCell ref="B26:C26"/>
    <mergeCell ref="B27:C27"/>
    <mergeCell ref="P28:Q28"/>
    <mergeCell ref="B20:C20"/>
    <mergeCell ref="B21:C21"/>
    <mergeCell ref="B22:C22"/>
    <mergeCell ref="B23:C23"/>
    <mergeCell ref="B24:C24"/>
    <mergeCell ref="B25:C25"/>
    <mergeCell ref="N9:O9"/>
    <mergeCell ref="A10:E10"/>
    <mergeCell ref="A11:E11"/>
    <mergeCell ref="F11:Q11"/>
    <mergeCell ref="A12:D12"/>
    <mergeCell ref="A9:D9"/>
    <mergeCell ref="F9:M9"/>
    <mergeCell ref="D5:D6"/>
    <mergeCell ref="E5:E6"/>
    <mergeCell ref="F5:F6"/>
    <mergeCell ref="G5:G6"/>
    <mergeCell ref="B19:C19"/>
    <mergeCell ref="B13:C13"/>
    <mergeCell ref="B14:C14"/>
    <mergeCell ref="B15:C15"/>
    <mergeCell ref="B16:C16"/>
    <mergeCell ref="B17:C17"/>
    <mergeCell ref="B18:C18"/>
    <mergeCell ref="A1:Q1"/>
    <mergeCell ref="A2:Q2"/>
    <mergeCell ref="A3:E3"/>
    <mergeCell ref="F3:P3"/>
    <mergeCell ref="B4:E4"/>
    <mergeCell ref="F4:M4"/>
    <mergeCell ref="N4:O5"/>
    <mergeCell ref="P4:P6"/>
    <mergeCell ref="Q4:Q6"/>
    <mergeCell ref="L5:M5"/>
    <mergeCell ref="H5:H6"/>
    <mergeCell ref="I5:I6"/>
    <mergeCell ref="J5:J6"/>
    <mergeCell ref="K5:K6"/>
    <mergeCell ref="B5:B6"/>
    <mergeCell ref="C5:C6"/>
  </mergeCells>
  <pageMargins left="0.27083333333333331" right="0.11458333333333333" top="0.33333333333333331" bottom="4.1666666666666664E-2" header="0.3" footer="0.3"/>
  <pageSetup paperSize="9" scale="96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</vt:lpstr>
      <vt:lpstr>'2019'!Область_печати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den</cp:lastModifiedBy>
  <cp:lastPrinted>2020-01-28T11:56:57Z</cp:lastPrinted>
  <dcterms:created xsi:type="dcterms:W3CDTF">2010-10-26T12:00:13Z</dcterms:created>
  <dcterms:modified xsi:type="dcterms:W3CDTF">2020-02-10T06:13:52Z</dcterms:modified>
</cp:coreProperties>
</file>