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зноска декабрь 2019\"/>
    </mc:Choice>
  </mc:AlternateContent>
  <bookViews>
    <workbookView xWindow="240" yWindow="585" windowWidth="12225" windowHeight="4515"/>
  </bookViews>
  <sheets>
    <sheet name="2019" sheetId="14" r:id="rId1"/>
  </sheets>
  <definedNames>
    <definedName name="_xlnm.Print_Area" localSheetId="0">'2019'!$A$1:$Q$28</definedName>
  </definedNames>
  <calcPr calcId="162913"/>
</workbook>
</file>

<file path=xl/calcChain.xml><?xml version="1.0" encoding="utf-8"?>
<calcChain xmlns="http://schemas.openxmlformats.org/spreadsheetml/2006/main">
  <c r="L25" i="14" l="1"/>
  <c r="D25" i="14" l="1"/>
  <c r="N25" i="14"/>
  <c r="Q25" i="14"/>
  <c r="P27" i="14"/>
  <c r="O27" i="14"/>
  <c r="K27" i="14"/>
  <c r="J27" i="14"/>
  <c r="I27" i="14"/>
  <c r="H27" i="14"/>
  <c r="G27" i="14"/>
  <c r="F27" i="14"/>
  <c r="D26" i="14" l="1"/>
  <c r="N24" i="14" l="1"/>
  <c r="L24" i="14" l="1"/>
  <c r="D24" i="14" l="1"/>
  <c r="Q24" i="14"/>
  <c r="M23" i="14" l="1"/>
  <c r="L23" i="14" l="1"/>
  <c r="Q23" i="14" l="1"/>
  <c r="D23" i="14"/>
  <c r="M22" i="14" l="1"/>
  <c r="M27" i="14" s="1"/>
  <c r="L22" i="14" l="1"/>
  <c r="Q22" i="14" l="1"/>
  <c r="D21" i="14" l="1"/>
  <c r="D27" i="14" s="1"/>
  <c r="B21" i="14"/>
  <c r="B27" i="14" s="1"/>
  <c r="L21" i="14" l="1"/>
  <c r="Q21" i="14" l="1"/>
  <c r="L20" i="14" l="1"/>
  <c r="N20" i="14" l="1"/>
  <c r="Q20" i="14" l="1"/>
  <c r="J10" i="14" l="1"/>
  <c r="F10" i="14"/>
  <c r="K10" i="14" l="1"/>
  <c r="E7" i="14" l="1"/>
  <c r="E8" i="14"/>
  <c r="Q8" i="14"/>
  <c r="O10" i="14"/>
  <c r="N10" i="14"/>
  <c r="L19" i="14" l="1"/>
  <c r="Q19" i="14" l="1"/>
  <c r="L18" i="14" l="1"/>
  <c r="Q18" i="14" l="1"/>
  <c r="L17" i="14" l="1"/>
  <c r="Q17" i="14" s="1"/>
  <c r="L16" i="14" l="1"/>
  <c r="Q16" i="14" s="1"/>
  <c r="L15" i="14" l="1"/>
  <c r="Q15" i="14" l="1"/>
  <c r="L14" i="14" l="1"/>
  <c r="L27" i="14" s="1"/>
  <c r="L10" i="14" l="1"/>
  <c r="N14" i="14" l="1"/>
  <c r="N27" i="14" s="1"/>
  <c r="P10" i="14" l="1"/>
  <c r="M10" i="14"/>
  <c r="I10" i="14"/>
  <c r="H10" i="14"/>
  <c r="G10" i="14"/>
  <c r="Q7" i="14"/>
  <c r="Q10" i="14" l="1"/>
  <c r="Q14" i="14"/>
  <c r="Q27" i="14" s="1"/>
  <c r="P28" i="14" l="1"/>
</calcChain>
</file>

<file path=xl/comments1.xml><?xml version="1.0" encoding="utf-8"?>
<comments xmlns="http://schemas.openxmlformats.org/spreadsheetml/2006/main">
  <authors>
    <author>den</author>
    <author>User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  <charset val="204"/>
          </rPr>
          <t>den:</t>
        </r>
        <r>
          <rPr>
            <sz val="9"/>
            <color indexed="81"/>
            <rFont val="Tahoma"/>
            <family val="2"/>
            <charset val="204"/>
          </rPr>
          <t xml:space="preserve">
48000-стоимость р-т по диагностике внутридомового газового оборудования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  <charset val="204"/>
          </rPr>
          <t>den:</t>
        </r>
        <r>
          <rPr>
            <sz val="9"/>
            <color indexed="81"/>
            <rFont val="Tahoma"/>
            <family val="2"/>
            <charset val="204"/>
          </rPr>
          <t xml:space="preserve">
48000-стоимость р-т по диагностике внутридомового газового оборудования</t>
        </r>
      </text>
    </comment>
    <comment ref="M22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748,05-тех.обслуживание ОДГО</t>
        </r>
      </text>
    </comment>
    <comment ref="M23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600р-лампочки
1500-настройка параметров на теплоузле</t>
        </r>
      </text>
    </comment>
  </commentList>
</comments>
</file>

<file path=xl/sharedStrings.xml><?xml version="1.0" encoding="utf-8"?>
<sst xmlns="http://schemas.openxmlformats.org/spreadsheetml/2006/main" count="111" uniqueCount="63">
  <si>
    <t>ноябрь</t>
  </si>
  <si>
    <t>Содержание</t>
  </si>
  <si>
    <t>декабрь</t>
  </si>
  <si>
    <t>март</t>
  </si>
  <si>
    <t>апрель</t>
  </si>
  <si>
    <t>ремонт</t>
  </si>
  <si>
    <t>итого</t>
  </si>
  <si>
    <t>май</t>
  </si>
  <si>
    <t>июнь</t>
  </si>
  <si>
    <t>ИТОГО</t>
  </si>
  <si>
    <t>февраль</t>
  </si>
  <si>
    <t>январь</t>
  </si>
  <si>
    <t>июль</t>
  </si>
  <si>
    <t>август</t>
  </si>
  <si>
    <t>сентябрь</t>
  </si>
  <si>
    <t>октябрь</t>
  </si>
  <si>
    <t>ростелеком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</si>
  <si>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</si>
  <si>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</si>
  <si>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</si>
  <si>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</si>
  <si>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</si>
  <si>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</si>
  <si>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</si>
  <si>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</si>
  <si>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</si>
  <si>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</si>
  <si>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</si>
  <si>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</si>
  <si>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</si>
  <si>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</si>
  <si>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</si>
  <si>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</si>
  <si>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</si>
  <si>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</si>
  <si>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</si>
  <si>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</si>
  <si>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</si>
  <si>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</si>
  <si>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</si>
  <si>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</si>
  <si>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</si>
  <si>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</si>
  <si>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</si>
  <si>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</si>
  <si>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</si>
  <si>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</si>
  <si>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</si>
  <si>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</si>
  <si>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</si>
  <si>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</si>
  <si>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2 полугодие</t>
  </si>
  <si>
    <t>услуги сторонних организаций, разовые работы</t>
  </si>
  <si>
    <t>г/в</t>
  </si>
  <si>
    <t>х/в</t>
  </si>
  <si>
    <t>лампочки</t>
  </si>
  <si>
    <t>эл-во</t>
  </si>
  <si>
    <t>Информация о доходах и расходах по дому __Мира 12/4__на 2019год.</t>
  </si>
  <si>
    <t>Работы по уборке придомовой территории</t>
  </si>
  <si>
    <t>ремонт поручней</t>
  </si>
  <si>
    <t>общехозяйственные расходы</t>
  </si>
  <si>
    <t>диагностика внутридомового газового оборудования</t>
  </si>
  <si>
    <t>настройка параметров на теплоузле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</si>
</sst>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7"/>
      <name val="Arial Cyr"/>
      <charset val="204"/>
    </font>
    <font>
      <b/>
      <sz val="7"/>
      <name val="Arial Cyr"/>
      <charset val="204"/>
    </font>
    <font>
      <b/>
      <sz val="6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2" fontId="0" fillId="0" borderId="0" xfId="0" applyNumberFormat="1"/>
    <xf numFmtId="0" fontId="0" fillId="0" borderId="3" xfId="0" applyBorder="1"/>
    <xf numFmtId="164" fontId="0" fillId="0" borderId="0" xfId="0" applyNumberFormat="1"/>
    <xf numFmtId="164" fontId="2" fillId="0" borderId="0" xfId="0" applyNumberFormat="1" applyFont="1" applyFill="1" applyBorder="1"/>
    <xf numFmtId="4" fontId="0" fillId="0" borderId="0" xfId="0" applyNumberFormat="1"/>
    <xf numFmtId="2" fontId="6" fillId="6" borderId="8" xfId="0" applyNumberFormat="1" applyFont="1" applyFill="1" applyBorder="1" applyAlignment="1"/>
    <xf numFmtId="2" fontId="6" fillId="0" borderId="5" xfId="0" applyNumberFormat="1" applyFont="1" applyBorder="1" applyAlignment="1">
      <alignment horizontal="center" vertical="top" wrapText="1"/>
    </xf>
    <xf numFmtId="4" fontId="4" fillId="6" borderId="3" xfId="0" applyNumberFormat="1" applyFont="1" applyFill="1" applyBorder="1" applyAlignment="1">
      <alignment horizontal="center"/>
    </xf>
    <xf numFmtId="2" fontId="2" fillId="7" borderId="5" xfId="0" applyNumberFormat="1" applyFont="1" applyFill="1" applyBorder="1" applyAlignment="1">
      <alignment horizontal="center" vertical="top" wrapText="1"/>
    </xf>
    <xf numFmtId="4" fontId="2" fillId="6" borderId="3" xfId="0" applyNumberFormat="1" applyFont="1" applyFill="1" applyBorder="1"/>
    <xf numFmtId="2" fontId="2" fillId="4" borderId="12" xfId="0" applyNumberFormat="1" applyFont="1" applyFill="1" applyBorder="1" applyAlignment="1">
      <alignment horizontal="center" vertical="top" wrapText="1"/>
    </xf>
    <xf numFmtId="17" fontId="4" fillId="2" borderId="3" xfId="0" applyNumberFormat="1" applyFont="1" applyFill="1" applyBorder="1" applyAlignment="1">
      <alignment horizontal="left"/>
    </xf>
    <xf numFmtId="164" fontId="2" fillId="4" borderId="3" xfId="0" applyNumberFormat="1" applyFont="1" applyFill="1" applyBorder="1"/>
    <xf numFmtId="4" fontId="2" fillId="4" borderId="3" xfId="0" applyNumberFormat="1" applyFont="1" applyFill="1" applyBorder="1"/>
    <xf numFmtId="0" fontId="4" fillId="3" borderId="3" xfId="0" applyFont="1" applyFill="1" applyBorder="1"/>
    <xf numFmtId="0" fontId="4" fillId="0" borderId="0" xfId="0" applyFont="1" applyFill="1" applyBorder="1"/>
    <xf numFmtId="164" fontId="7" fillId="0" borderId="0" xfId="0" applyNumberFormat="1" applyFont="1" applyFill="1" applyBorder="1"/>
    <xf numFmtId="164" fontId="2" fillId="10" borderId="3" xfId="0" applyNumberFormat="1" applyFont="1" applyFill="1" applyBorder="1"/>
    <xf numFmtId="164" fontId="9" fillId="3" borderId="3" xfId="0" applyNumberFormat="1" applyFont="1" applyFill="1" applyBorder="1"/>
    <xf numFmtId="4" fontId="10" fillId="3" borderId="3" xfId="0" applyNumberFormat="1" applyFont="1" applyFill="1" applyBorder="1"/>
    <xf numFmtId="0" fontId="1" fillId="6" borderId="8" xfId="0" applyFont="1" applyFill="1" applyBorder="1" applyAlignment="1"/>
    <xf numFmtId="0" fontId="1" fillId="6" borderId="8" xfId="0" applyFont="1" applyFill="1" applyBorder="1" applyAlignment="1">
      <alignment wrapText="1"/>
    </xf>
    <xf numFmtId="2" fontId="2" fillId="0" borderId="5" xfId="0" applyNumberFormat="1" applyFont="1" applyBorder="1" applyAlignment="1">
      <alignment vertical="top" textRotation="90" wrapText="1"/>
    </xf>
    <xf numFmtId="2" fontId="2" fillId="0" borderId="5" xfId="0" applyNumberFormat="1" applyFont="1" applyBorder="1" applyAlignment="1">
      <alignment horizontal="center" vertical="top"/>
    </xf>
    <xf numFmtId="2" fontId="6" fillId="6" borderId="3" xfId="0" applyNumberFormat="1" applyFont="1" applyFill="1" applyBorder="1" applyAlignment="1">
      <alignment vertical="top" wrapText="1"/>
    </xf>
    <xf numFmtId="2" fontId="6" fillId="6" borderId="5" xfId="0" applyNumberFormat="1" applyFont="1" applyFill="1" applyBorder="1" applyAlignment="1">
      <alignment horizontal="center" vertical="top" wrapText="1"/>
    </xf>
    <xf numFmtId="2" fontId="2" fillId="6" borderId="3" xfId="0" applyNumberFormat="1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horizontal="center" wrapText="1"/>
    </xf>
    <xf numFmtId="4" fontId="2" fillId="10" borderId="3" xfId="0" applyNumberFormat="1" applyFont="1" applyFill="1" applyBorder="1"/>
    <xf numFmtId="164" fontId="9" fillId="11" borderId="3" xfId="0" applyNumberFormat="1" applyFont="1" applyFill="1" applyBorder="1"/>
    <xf numFmtId="164" fontId="2" fillId="10" borderId="3" xfId="0" applyNumberFormat="1" applyFont="1" applyFill="1" applyBorder="1" applyAlignment="1"/>
    <xf numFmtId="164" fontId="9" fillId="7" borderId="3" xfId="0" applyNumberFormat="1" applyFont="1" applyFill="1" applyBorder="1"/>
    <xf numFmtId="2" fontId="2" fillId="6" borderId="3" xfId="0" applyNumberFormat="1" applyFont="1" applyFill="1" applyBorder="1" applyAlignment="1">
      <alignment horizontal="right" vertical="top" wrapText="1"/>
    </xf>
    <xf numFmtId="0" fontId="6" fillId="6" borderId="4" xfId="0" applyNumberFormat="1" applyFont="1" applyFill="1" applyBorder="1" applyAlignment="1">
      <alignment wrapText="1"/>
    </xf>
    <xf numFmtId="164" fontId="2" fillId="4" borderId="0" xfId="0" applyNumberFormat="1" applyFont="1" applyFill="1" applyBorder="1"/>
    <xf numFmtId="164" fontId="9" fillId="4" borderId="0" xfId="0" applyNumberFormat="1" applyFont="1" applyFill="1" applyBorder="1"/>
    <xf numFmtId="164" fontId="2" fillId="4" borderId="0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right" vertical="top" wrapText="1"/>
    </xf>
    <xf numFmtId="17" fontId="9" fillId="9" borderId="3" xfId="0" applyNumberFormat="1" applyFont="1" applyFill="1" applyBorder="1" applyAlignment="1">
      <alignment horizontal="left" wrapText="1"/>
    </xf>
    <xf numFmtId="2" fontId="2" fillId="4" borderId="9" xfId="0" applyNumberFormat="1" applyFont="1" applyFill="1" applyBorder="1" applyAlignment="1">
      <alignment horizontal="center" vertical="top" wrapText="1"/>
    </xf>
    <xf numFmtId="2" fontId="2" fillId="4" borderId="10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1" fillId="4" borderId="4" xfId="0" applyNumberFormat="1" applyFont="1" applyFill="1" applyBorder="1" applyAlignment="1">
      <alignment horizontal="center" vertical="top" wrapText="1"/>
    </xf>
    <xf numFmtId="0" fontId="11" fillId="6" borderId="3" xfId="0" applyNumberFormat="1" applyFont="1" applyFill="1" applyBorder="1" applyAlignment="1">
      <alignment wrapText="1"/>
    </xf>
    <xf numFmtId="2" fontId="11" fillId="0" borderId="3" xfId="0" applyNumberFormat="1" applyFont="1" applyBorder="1" applyAlignment="1">
      <alignment horizontal="center" vertical="top" wrapText="1"/>
    </xf>
    <xf numFmtId="4" fontId="2" fillId="6" borderId="3" xfId="0" applyNumberFormat="1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164" fontId="2" fillId="5" borderId="10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0" fontId="3" fillId="6" borderId="9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vertical="top" wrapText="1"/>
    </xf>
    <xf numFmtId="2" fontId="1" fillId="4" borderId="9" xfId="0" applyNumberFormat="1" applyFont="1" applyFill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0" fillId="5" borderId="10" xfId="0" applyFill="1" applyBorder="1"/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left" wrapText="1"/>
    </xf>
    <xf numFmtId="2" fontId="6" fillId="0" borderId="6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horizontal="left" textRotation="90" wrapText="1"/>
    </xf>
    <xf numFmtId="2" fontId="6" fillId="0" borderId="2" xfId="0" applyNumberFormat="1" applyFont="1" applyBorder="1" applyAlignment="1">
      <alignment horizontal="left" textRotation="90" wrapText="1"/>
    </xf>
    <xf numFmtId="2" fontId="6" fillId="0" borderId="5" xfId="0" applyNumberFormat="1" applyFont="1" applyBorder="1" applyAlignment="1">
      <alignment horizontal="left" textRotation="90" wrapText="1"/>
    </xf>
    <xf numFmtId="2" fontId="7" fillId="0" borderId="1" xfId="0" applyNumberFormat="1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wrapText="1"/>
    </xf>
    <xf numFmtId="2" fontId="7" fillId="0" borderId="5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164" fontId="9" fillId="3" borderId="4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44"/>
  <sheetViews>
    <sheetView tabSelected="1" zoomScaleNormal="100" workbookViewId="0">
      <selection activeCell="G39" sqref="G39"/>
    </sheetView>
  </sheetViews>
  <sheetFormatPr defaultRowHeight="12.75" x14ac:dyDescent="0.2"/>
  <cols>
    <col min="2" max="2" width="5.85546875" customWidth="1"/>
    <col min="3" max="3" width="7" customWidth="1"/>
    <col min="5" max="5" width="10.5703125" customWidth="1"/>
    <col min="6" max="6" width="10.7109375" bestFit="1" customWidth="1"/>
    <col min="10" max="10" width="9.140625" customWidth="1"/>
    <col min="11" max="11" width="8.85546875" customWidth="1"/>
    <col min="14" max="14" width="11.7109375" bestFit="1" customWidth="1"/>
    <col min="17" max="17" width="10.7109375" bestFit="1" customWidth="1"/>
  </cols>
  <sheetData>
    <row r="1" spans="1:19" ht="15.75" x14ac:dyDescent="0.25">
      <c r="A1" s="74" t="s">
        <v>57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9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9" x14ac:dyDescent="0.2">
      <c r="A3" s="76"/>
      <c r="B3" s="77"/>
      <c r="C3" s="77"/>
      <c r="D3" s="77"/>
      <c r="E3" s="78"/>
      <c r="F3" s="79" t="s">
        <v>19</v>
      </c>
      <c r="G3" s="80"/>
      <c r="H3" s="80"/>
      <c r="I3" s="80"/>
      <c r="J3" s="80"/>
      <c r="K3" s="80"/>
      <c r="L3" s="80"/>
      <c r="M3" s="80"/>
      <c r="N3" s="80"/>
      <c r="O3" s="80"/>
      <c r="P3" s="81"/>
      <c r="Q3" s="2"/>
    </row>
    <row r="4" spans="1:19" ht="12.75" customHeight="1" x14ac:dyDescent="0.2">
      <c r="A4" s="21"/>
      <c r="B4" s="82" t="s">
        <v>20</v>
      </c>
      <c r="C4" s="83"/>
      <c r="D4" s="83"/>
      <c r="E4" s="84"/>
      <c r="F4" s="85" t="s">
        <v>1</v>
      </c>
      <c r="G4" s="86"/>
      <c r="H4" s="86"/>
      <c r="I4" s="86"/>
      <c r="J4" s="86"/>
      <c r="K4" s="86"/>
      <c r="L4" s="86"/>
      <c r="M4" s="86"/>
      <c r="N4" s="87" t="s">
        <v>21</v>
      </c>
      <c r="O4" s="88"/>
      <c r="P4" s="91" t="s">
        <v>22</v>
      </c>
      <c r="Q4" s="94" t="s">
        <v>9</v>
      </c>
    </row>
    <row r="5" spans="1:19" ht="12.75" customHeight="1" x14ac:dyDescent="0.2">
      <c r="A5" s="22"/>
      <c r="B5" s="53" t="s">
        <v>23</v>
      </c>
      <c r="C5" s="53" t="s">
        <v>5</v>
      </c>
      <c r="D5" s="53" t="s">
        <v>49</v>
      </c>
      <c r="E5" s="97" t="s">
        <v>6</v>
      </c>
      <c r="F5" s="55" t="s">
        <v>24</v>
      </c>
      <c r="G5" s="55" t="s">
        <v>58</v>
      </c>
      <c r="H5" s="55" t="s">
        <v>25</v>
      </c>
      <c r="I5" s="55" t="s">
        <v>26</v>
      </c>
      <c r="J5" s="55" t="s">
        <v>27</v>
      </c>
      <c r="K5" s="55" t="s">
        <v>60</v>
      </c>
      <c r="L5" s="71" t="s">
        <v>28</v>
      </c>
      <c r="M5" s="73"/>
      <c r="N5" s="89"/>
      <c r="O5" s="90"/>
      <c r="P5" s="92"/>
      <c r="Q5" s="95"/>
    </row>
    <row r="6" spans="1:19" ht="129.75" x14ac:dyDescent="0.2">
      <c r="A6" s="6"/>
      <c r="B6" s="54"/>
      <c r="C6" s="54"/>
      <c r="D6" s="54"/>
      <c r="E6" s="98"/>
      <c r="F6" s="56"/>
      <c r="G6" s="56"/>
      <c r="H6" s="56"/>
      <c r="I6" s="56"/>
      <c r="J6" s="56"/>
      <c r="K6" s="56"/>
      <c r="L6" s="23" t="s">
        <v>50</v>
      </c>
      <c r="M6" s="23" t="s">
        <v>52</v>
      </c>
      <c r="N6" s="43" t="s">
        <v>29</v>
      </c>
      <c r="O6" s="43" t="s">
        <v>30</v>
      </c>
      <c r="P6" s="93"/>
      <c r="Q6" s="96"/>
    </row>
    <row r="7" spans="1:19" x14ac:dyDescent="0.2">
      <c r="A7" s="35">
        <v>2019</v>
      </c>
      <c r="B7" s="24">
        <v>11.4</v>
      </c>
      <c r="C7" s="24">
        <v>3</v>
      </c>
      <c r="D7" s="24">
        <v>1.6</v>
      </c>
      <c r="E7" s="8">
        <f>SUM(B7:D7)</f>
        <v>16</v>
      </c>
      <c r="F7" s="39">
        <v>1</v>
      </c>
      <c r="G7" s="39">
        <v>2.68</v>
      </c>
      <c r="H7" s="39">
        <v>1.8</v>
      </c>
      <c r="I7" s="39">
        <v>0.4</v>
      </c>
      <c r="J7" s="39">
        <v>2.25</v>
      </c>
      <c r="K7" s="39">
        <v>2.2000000000000002</v>
      </c>
      <c r="L7" s="34">
        <v>0</v>
      </c>
      <c r="M7" s="27">
        <v>1.07</v>
      </c>
      <c r="N7" s="25">
        <v>1.5</v>
      </c>
      <c r="O7" s="25">
        <v>1.5</v>
      </c>
      <c r="P7" s="26">
        <v>1.6</v>
      </c>
      <c r="Q7" s="7">
        <f>SUM(F7:P7)</f>
        <v>16.000000000000004</v>
      </c>
      <c r="R7" s="1"/>
    </row>
    <row r="8" spans="1:19" x14ac:dyDescent="0.2">
      <c r="A8" s="45" t="s">
        <v>51</v>
      </c>
      <c r="B8" s="24">
        <v>11.4</v>
      </c>
      <c r="C8" s="24">
        <v>4.5999999999999996</v>
      </c>
      <c r="D8" s="24">
        <v>1.6</v>
      </c>
      <c r="E8" s="47">
        <f>SUM(B8:D8)</f>
        <v>17.600000000000001</v>
      </c>
      <c r="F8" s="39">
        <v>1.2</v>
      </c>
      <c r="G8" s="39">
        <v>2.36</v>
      </c>
      <c r="H8" s="39">
        <v>1.8</v>
      </c>
      <c r="I8" s="39">
        <v>0.4</v>
      </c>
      <c r="J8" s="39">
        <v>2.37</v>
      </c>
      <c r="K8" s="39">
        <v>2.2000000000000002</v>
      </c>
      <c r="L8" s="34">
        <v>0</v>
      </c>
      <c r="M8" s="27">
        <v>1.07</v>
      </c>
      <c r="N8" s="25">
        <v>2</v>
      </c>
      <c r="O8" s="25">
        <v>2.6</v>
      </c>
      <c r="P8" s="26">
        <v>1.6</v>
      </c>
      <c r="Q8" s="46">
        <f>SUM(F8:P8)</f>
        <v>17.599999999999998</v>
      </c>
      <c r="R8" s="1"/>
      <c r="S8" s="1"/>
    </row>
    <row r="9" spans="1:19" ht="22.5" x14ac:dyDescent="0.2">
      <c r="A9" s="65" t="s">
        <v>31</v>
      </c>
      <c r="B9" s="66"/>
      <c r="C9" s="66"/>
      <c r="D9" s="67"/>
      <c r="E9" s="8">
        <v>3193.8</v>
      </c>
      <c r="F9" s="71" t="s">
        <v>32</v>
      </c>
      <c r="G9" s="72"/>
      <c r="H9" s="72"/>
      <c r="I9" s="72"/>
      <c r="J9" s="72"/>
      <c r="K9" s="72"/>
      <c r="L9" s="72"/>
      <c r="M9" s="73"/>
      <c r="N9" s="62" t="s">
        <v>33</v>
      </c>
      <c r="O9" s="63"/>
      <c r="P9" s="7" t="s">
        <v>34</v>
      </c>
      <c r="Q9" s="7"/>
    </row>
    <row r="10" spans="1:19" x14ac:dyDescent="0.2">
      <c r="A10" s="68" t="s">
        <v>35</v>
      </c>
      <c r="B10" s="69"/>
      <c r="C10" s="69"/>
      <c r="D10" s="69"/>
      <c r="E10" s="70"/>
      <c r="F10" s="9">
        <f>E9*F8</f>
        <v>3832.56</v>
      </c>
      <c r="G10" s="9">
        <f>G7*E9</f>
        <v>8559.3840000000018</v>
      </c>
      <c r="H10" s="9">
        <f>H7*E9</f>
        <v>5748.84</v>
      </c>
      <c r="I10" s="9">
        <f>I7*E9</f>
        <v>1277.5200000000002</v>
      </c>
      <c r="J10" s="9">
        <f>E9*J8</f>
        <v>7569.3060000000005</v>
      </c>
      <c r="K10" s="9">
        <f>E9*K8</f>
        <v>7026.3600000000006</v>
      </c>
      <c r="L10" s="9">
        <f>E9*L7</f>
        <v>0</v>
      </c>
      <c r="M10" s="9">
        <f>M7*E9</f>
        <v>3417.3660000000004</v>
      </c>
      <c r="N10" s="9">
        <f>E9*N8</f>
        <v>6387.6</v>
      </c>
      <c r="O10" s="9">
        <f>O8*E9</f>
        <v>8303.880000000001</v>
      </c>
      <c r="P10" s="9">
        <f>P7*E9</f>
        <v>5110.0800000000008</v>
      </c>
      <c r="Q10" s="9">
        <f>SUM(F10:P10)</f>
        <v>57232.896000000008</v>
      </c>
    </row>
    <row r="11" spans="1:19" x14ac:dyDescent="0.2">
      <c r="A11" s="57" t="s">
        <v>36</v>
      </c>
      <c r="B11" s="57"/>
      <c r="C11" s="57"/>
      <c r="D11" s="57"/>
      <c r="E11" s="58"/>
      <c r="F11" s="59" t="s">
        <v>37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1"/>
    </row>
    <row r="12" spans="1:19" x14ac:dyDescent="0.2">
      <c r="A12" s="50" t="s">
        <v>38</v>
      </c>
      <c r="B12" s="50"/>
      <c r="C12" s="50"/>
      <c r="D12" s="51"/>
      <c r="E12" s="10">
        <v>-272058.95799999998</v>
      </c>
      <c r="F12" s="44"/>
      <c r="G12" s="41"/>
      <c r="H12" s="11"/>
      <c r="I12" s="41"/>
      <c r="J12" s="41"/>
      <c r="K12" s="41"/>
      <c r="L12" s="41"/>
      <c r="M12" s="41"/>
      <c r="N12" s="41"/>
      <c r="O12" s="41"/>
      <c r="P12" s="41"/>
      <c r="Q12" s="42"/>
    </row>
    <row r="13" spans="1:19" x14ac:dyDescent="0.2">
      <c r="A13" s="28"/>
      <c r="B13" s="52" t="s">
        <v>48</v>
      </c>
      <c r="C13" s="52"/>
      <c r="D13" s="29" t="s">
        <v>36</v>
      </c>
      <c r="E13" s="30" t="s">
        <v>18</v>
      </c>
      <c r="F13" s="44"/>
      <c r="G13" s="41"/>
      <c r="H13" s="11"/>
      <c r="I13" s="41"/>
      <c r="J13" s="41"/>
      <c r="K13" s="41"/>
      <c r="L13" s="41"/>
      <c r="M13" s="41"/>
      <c r="N13" s="41"/>
      <c r="O13" s="41"/>
      <c r="P13" s="41"/>
      <c r="Q13" s="42"/>
    </row>
    <row r="14" spans="1:19" x14ac:dyDescent="0.2">
      <c r="A14" s="12" t="s">
        <v>39</v>
      </c>
      <c r="B14" s="48">
        <v>73236.5</v>
      </c>
      <c r="C14" s="64"/>
      <c r="D14" s="31">
        <v>58293.869999999995</v>
      </c>
      <c r="E14" s="32"/>
      <c r="F14" s="13">
        <v>3832.56</v>
      </c>
      <c r="G14" s="13">
        <v>7545.42</v>
      </c>
      <c r="H14" s="13">
        <v>5748.74</v>
      </c>
      <c r="I14" s="13">
        <v>1400</v>
      </c>
      <c r="J14" s="13">
        <v>7569.3060000000005</v>
      </c>
      <c r="K14" s="13">
        <v>7026.3600000000006</v>
      </c>
      <c r="L14" s="13">
        <f>7418.87+22392.38+10306.24</f>
        <v>40117.49</v>
      </c>
      <c r="M14" s="13">
        <v>0</v>
      </c>
      <c r="N14" s="33">
        <f>357+357</f>
        <v>714</v>
      </c>
      <c r="O14" s="33">
        <v>0</v>
      </c>
      <c r="P14" s="13">
        <v>5110.08</v>
      </c>
      <c r="Q14" s="14">
        <f t="shared" ref="Q14:Q25" si="0">SUM(F14:P14)</f>
        <v>79063.955999999991</v>
      </c>
    </row>
    <row r="15" spans="1:19" x14ac:dyDescent="0.2">
      <c r="A15" s="12" t="s">
        <v>40</v>
      </c>
      <c r="B15" s="48">
        <v>90429.57</v>
      </c>
      <c r="C15" s="49"/>
      <c r="D15" s="31">
        <v>64248.21</v>
      </c>
      <c r="E15" s="32"/>
      <c r="F15" s="13">
        <v>3832.56</v>
      </c>
      <c r="G15" s="13">
        <v>7545.42</v>
      </c>
      <c r="H15" s="13">
        <v>5748.74</v>
      </c>
      <c r="I15" s="13">
        <v>1400</v>
      </c>
      <c r="J15" s="13">
        <v>7569.3060000000005</v>
      </c>
      <c r="K15" s="13">
        <v>7026.3600000000006</v>
      </c>
      <c r="L15" s="13">
        <f>17996.04+8443.28+9946.3</f>
        <v>36385.619999999995</v>
      </c>
      <c r="M15" s="13">
        <v>510</v>
      </c>
      <c r="N15" s="33">
        <v>2948</v>
      </c>
      <c r="O15" s="33">
        <v>0</v>
      </c>
      <c r="P15" s="13">
        <v>5110.08</v>
      </c>
      <c r="Q15" s="14">
        <f t="shared" si="0"/>
        <v>78076.085999999996</v>
      </c>
    </row>
    <row r="16" spans="1:19" x14ac:dyDescent="0.2">
      <c r="A16" s="12" t="s">
        <v>3</v>
      </c>
      <c r="B16" s="48">
        <v>81880.52</v>
      </c>
      <c r="C16" s="49"/>
      <c r="D16" s="31">
        <v>76873.19</v>
      </c>
      <c r="E16" s="32"/>
      <c r="F16" s="13">
        <v>3832.56</v>
      </c>
      <c r="G16" s="13">
        <v>7545.42</v>
      </c>
      <c r="H16" s="13">
        <v>5748.74</v>
      </c>
      <c r="I16" s="13">
        <v>1400</v>
      </c>
      <c r="J16" s="13">
        <v>7569.3060000000005</v>
      </c>
      <c r="K16" s="13">
        <v>7026.3600000000006</v>
      </c>
      <c r="L16" s="13">
        <f>4403.3+2989.8+7416.5</f>
        <v>14809.6</v>
      </c>
      <c r="M16" s="13">
        <v>1000</v>
      </c>
      <c r="N16" s="33">
        <v>0</v>
      </c>
      <c r="O16" s="33">
        <v>0</v>
      </c>
      <c r="P16" s="13">
        <v>5110.08</v>
      </c>
      <c r="Q16" s="14">
        <f t="shared" si="0"/>
        <v>54042.065999999999</v>
      </c>
    </row>
    <row r="17" spans="1:17" x14ac:dyDescent="0.2">
      <c r="A17" s="12" t="s">
        <v>41</v>
      </c>
      <c r="B17" s="48">
        <v>65448.12</v>
      </c>
      <c r="C17" s="49"/>
      <c r="D17" s="31">
        <v>71302.83</v>
      </c>
      <c r="E17" s="32"/>
      <c r="F17" s="13">
        <v>3832.56</v>
      </c>
      <c r="G17" s="13">
        <v>7545.42</v>
      </c>
      <c r="H17" s="13">
        <v>5748.74</v>
      </c>
      <c r="I17" s="13">
        <v>700</v>
      </c>
      <c r="J17" s="13">
        <v>7569.3060000000005</v>
      </c>
      <c r="K17" s="13">
        <v>7026.3600000000006</v>
      </c>
      <c r="L17" s="13">
        <f>9891.58+4401.58+8180.9</f>
        <v>22474.059999999998</v>
      </c>
      <c r="M17" s="13">
        <v>0</v>
      </c>
      <c r="N17" s="33">
        <v>0</v>
      </c>
      <c r="O17" s="33">
        <v>0</v>
      </c>
      <c r="P17" s="13">
        <v>5110.08</v>
      </c>
      <c r="Q17" s="14">
        <f t="shared" si="0"/>
        <v>60006.525999999998</v>
      </c>
    </row>
    <row r="18" spans="1:17" x14ac:dyDescent="0.2">
      <c r="A18" s="12" t="s">
        <v>7</v>
      </c>
      <c r="B18" s="48">
        <v>73145.27</v>
      </c>
      <c r="C18" s="49"/>
      <c r="D18" s="31">
        <v>56916.83</v>
      </c>
      <c r="E18" s="32"/>
      <c r="F18" s="13">
        <v>3832.56</v>
      </c>
      <c r="G18" s="13">
        <v>7545.42</v>
      </c>
      <c r="H18" s="13">
        <v>5748.74</v>
      </c>
      <c r="I18" s="13">
        <v>0</v>
      </c>
      <c r="J18" s="13">
        <v>7569.3060000000005</v>
      </c>
      <c r="K18" s="13">
        <v>7026.3600000000006</v>
      </c>
      <c r="L18" s="13">
        <f>1113.15+1744.05+7675.85</f>
        <v>10533.05</v>
      </c>
      <c r="M18" s="13">
        <v>0</v>
      </c>
      <c r="N18" s="33">
        <v>10195</v>
      </c>
      <c r="O18" s="33">
        <v>0</v>
      </c>
      <c r="P18" s="13">
        <v>5110.08</v>
      </c>
      <c r="Q18" s="14">
        <f t="shared" si="0"/>
        <v>57560.516000000003</v>
      </c>
    </row>
    <row r="19" spans="1:17" x14ac:dyDescent="0.2">
      <c r="A19" s="12" t="s">
        <v>8</v>
      </c>
      <c r="B19" s="48">
        <v>61078.32</v>
      </c>
      <c r="C19" s="49"/>
      <c r="D19" s="31">
        <v>60493.380000000005</v>
      </c>
      <c r="E19" s="32"/>
      <c r="F19" s="13">
        <v>3832.56</v>
      </c>
      <c r="G19" s="13">
        <v>7545.42</v>
      </c>
      <c r="H19" s="13">
        <v>5748.74</v>
      </c>
      <c r="I19" s="13">
        <v>0</v>
      </c>
      <c r="J19" s="13">
        <v>7569.3060000000005</v>
      </c>
      <c r="K19" s="13">
        <v>7026.3600000000006</v>
      </c>
      <c r="L19" s="13">
        <f>25094.49+7972.49+9491.3</f>
        <v>42558.28</v>
      </c>
      <c r="M19" s="13">
        <v>8521.75</v>
      </c>
      <c r="N19" s="33">
        <v>0</v>
      </c>
      <c r="O19" s="33">
        <v>0</v>
      </c>
      <c r="P19" s="13">
        <v>5110.08</v>
      </c>
      <c r="Q19" s="14">
        <f t="shared" si="0"/>
        <v>87912.495999999999</v>
      </c>
    </row>
    <row r="20" spans="1:17" x14ac:dyDescent="0.2">
      <c r="A20" s="12" t="s">
        <v>12</v>
      </c>
      <c r="B20" s="48">
        <v>97933.92</v>
      </c>
      <c r="C20" s="49"/>
      <c r="D20" s="31">
        <v>57634.61</v>
      </c>
      <c r="E20" s="32"/>
      <c r="F20" s="13">
        <v>3832.56</v>
      </c>
      <c r="G20" s="13">
        <v>7545.42</v>
      </c>
      <c r="H20" s="13">
        <v>5748.74</v>
      </c>
      <c r="I20" s="13">
        <v>0</v>
      </c>
      <c r="J20" s="13">
        <v>7569.3060000000005</v>
      </c>
      <c r="K20" s="13">
        <v>7026.3600000000006</v>
      </c>
      <c r="L20" s="13">
        <f>3247.1+9732.26+7453.74</f>
        <v>20433.099999999999</v>
      </c>
      <c r="M20" s="13">
        <v>0</v>
      </c>
      <c r="N20" s="33">
        <f>1255+1542+14867</f>
        <v>17664</v>
      </c>
      <c r="O20" s="33">
        <v>0</v>
      </c>
      <c r="P20" s="13">
        <v>5110.08</v>
      </c>
      <c r="Q20" s="14">
        <f t="shared" si="0"/>
        <v>74929.566000000006</v>
      </c>
    </row>
    <row r="21" spans="1:17" x14ac:dyDescent="0.2">
      <c r="A21" s="12" t="s">
        <v>13</v>
      </c>
      <c r="B21" s="48">
        <f>76643.52+48000</f>
        <v>124643.52</v>
      </c>
      <c r="C21" s="49"/>
      <c r="D21" s="31">
        <f>89503.47+24400</f>
        <v>113903.47</v>
      </c>
      <c r="E21" s="32"/>
      <c r="F21" s="13">
        <v>3832.56</v>
      </c>
      <c r="G21" s="13">
        <v>7545.42</v>
      </c>
      <c r="H21" s="13">
        <v>5748.74</v>
      </c>
      <c r="I21" s="13">
        <v>0</v>
      </c>
      <c r="J21" s="13">
        <v>7569.3060000000005</v>
      </c>
      <c r="K21" s="13">
        <v>7026.3600000000006</v>
      </c>
      <c r="L21" s="13">
        <f>3930.7+2998.77+10829.57</f>
        <v>17759.04</v>
      </c>
      <c r="M21" s="13">
        <v>48000</v>
      </c>
      <c r="N21" s="33">
        <v>0</v>
      </c>
      <c r="O21" s="33">
        <v>0</v>
      </c>
      <c r="P21" s="13">
        <v>5110.08</v>
      </c>
      <c r="Q21" s="14">
        <f t="shared" si="0"/>
        <v>102591.50600000001</v>
      </c>
    </row>
    <row r="22" spans="1:17" x14ac:dyDescent="0.2">
      <c r="A22" s="12" t="s">
        <v>42</v>
      </c>
      <c r="B22" s="48">
        <v>73970.03</v>
      </c>
      <c r="C22" s="49"/>
      <c r="D22" s="31">
        <v>90715.38</v>
      </c>
      <c r="E22" s="32"/>
      <c r="F22" s="13">
        <v>3832.56</v>
      </c>
      <c r="G22" s="13">
        <v>7545.42</v>
      </c>
      <c r="H22" s="13">
        <v>5748.74</v>
      </c>
      <c r="I22" s="13">
        <v>0</v>
      </c>
      <c r="J22" s="13">
        <v>7569.3060000000005</v>
      </c>
      <c r="K22" s="13">
        <v>7026.3600000000006</v>
      </c>
      <c r="L22" s="13">
        <f>2905.3+9611.88+8538.1</f>
        <v>21055.279999999999</v>
      </c>
      <c r="M22" s="13">
        <f>748.05+8521.75</f>
        <v>9269.7999999999993</v>
      </c>
      <c r="N22" s="33">
        <v>385</v>
      </c>
      <c r="O22" s="33">
        <v>0</v>
      </c>
      <c r="P22" s="13">
        <v>5110.08</v>
      </c>
      <c r="Q22" s="14">
        <f t="shared" si="0"/>
        <v>67542.546000000002</v>
      </c>
    </row>
    <row r="23" spans="1:17" x14ac:dyDescent="0.2">
      <c r="A23" s="12" t="s">
        <v>43</v>
      </c>
      <c r="B23" s="48">
        <v>77266.320000000007</v>
      </c>
      <c r="C23" s="49"/>
      <c r="D23" s="31">
        <f>61017.1+2700</f>
        <v>63717.1</v>
      </c>
      <c r="E23" s="32"/>
      <c r="F23" s="13">
        <v>3832.56</v>
      </c>
      <c r="G23" s="13">
        <v>7545.42</v>
      </c>
      <c r="H23" s="13">
        <v>5748.74</v>
      </c>
      <c r="I23" s="13">
        <v>750</v>
      </c>
      <c r="J23" s="13">
        <v>7569.3060000000005</v>
      </c>
      <c r="K23" s="13">
        <v>7026.3600000000006</v>
      </c>
      <c r="L23" s="13">
        <f>13696.82+8658.1+8239.53</f>
        <v>30594.449999999997</v>
      </c>
      <c r="M23" s="13">
        <f>600+1500</f>
        <v>2100</v>
      </c>
      <c r="N23" s="33">
        <v>4215</v>
      </c>
      <c r="O23" s="33">
        <v>0</v>
      </c>
      <c r="P23" s="13">
        <v>5110.08</v>
      </c>
      <c r="Q23" s="14">
        <f t="shared" si="0"/>
        <v>74491.915999999997</v>
      </c>
    </row>
    <row r="24" spans="1:17" x14ac:dyDescent="0.2">
      <c r="A24" s="12" t="s">
        <v>44</v>
      </c>
      <c r="B24" s="48">
        <v>86805.24</v>
      </c>
      <c r="C24" s="49"/>
      <c r="D24" s="31">
        <f>77688.56+800</f>
        <v>78488.56</v>
      </c>
      <c r="E24" s="32"/>
      <c r="F24" s="13">
        <v>3832.56</v>
      </c>
      <c r="G24" s="13">
        <v>7545.42</v>
      </c>
      <c r="H24" s="13">
        <v>5748.74</v>
      </c>
      <c r="I24" s="13">
        <v>1500</v>
      </c>
      <c r="J24" s="13">
        <v>7569.3060000000005</v>
      </c>
      <c r="K24" s="13">
        <v>7026.3600000000006</v>
      </c>
      <c r="L24" s="13">
        <f>8730.14+7056.54+10579.55</f>
        <v>26366.23</v>
      </c>
      <c r="M24" s="13">
        <v>0</v>
      </c>
      <c r="N24" s="33">
        <f>533+7814+13270</f>
        <v>21617</v>
      </c>
      <c r="O24" s="33">
        <v>27264</v>
      </c>
      <c r="P24" s="13">
        <v>5110.08</v>
      </c>
      <c r="Q24" s="14">
        <f t="shared" si="0"/>
        <v>113579.696</v>
      </c>
    </row>
    <row r="25" spans="1:17" x14ac:dyDescent="0.2">
      <c r="A25" s="12" t="s">
        <v>45</v>
      </c>
      <c r="B25" s="48">
        <v>82577.289999999994</v>
      </c>
      <c r="C25" s="49"/>
      <c r="D25" s="31">
        <f>95826.32+800</f>
        <v>96626.32</v>
      </c>
      <c r="E25" s="32"/>
      <c r="F25" s="13">
        <v>3832.56</v>
      </c>
      <c r="G25" s="13">
        <v>7545.42</v>
      </c>
      <c r="H25" s="13">
        <v>5748.74</v>
      </c>
      <c r="I25" s="13">
        <v>1500</v>
      </c>
      <c r="J25" s="13">
        <v>7569.3060000000005</v>
      </c>
      <c r="K25" s="13">
        <v>7026.3600000000006</v>
      </c>
      <c r="L25" s="13">
        <f>950.64+10218.67+12079.67</f>
        <v>23248.98</v>
      </c>
      <c r="M25" s="13">
        <v>0</v>
      </c>
      <c r="N25" s="33">
        <f>466+466</f>
        <v>932</v>
      </c>
      <c r="O25" s="33">
        <v>0</v>
      </c>
      <c r="P25" s="13">
        <v>5110.08</v>
      </c>
      <c r="Q25" s="14">
        <f t="shared" si="0"/>
        <v>62513.445999999996</v>
      </c>
    </row>
    <row r="26" spans="1:17" x14ac:dyDescent="0.2">
      <c r="A26" s="40" t="s">
        <v>16</v>
      </c>
      <c r="B26" s="48">
        <v>0</v>
      </c>
      <c r="C26" s="49"/>
      <c r="D26" s="31">
        <f>1800+1800+1800+1800</f>
        <v>7200</v>
      </c>
      <c r="E26" s="18"/>
      <c r="F26" s="13"/>
      <c r="G26" s="13"/>
      <c r="H26" s="13"/>
      <c r="I26" s="13"/>
      <c r="J26" s="13"/>
      <c r="K26" s="13"/>
      <c r="L26" s="13"/>
      <c r="M26" s="13"/>
      <c r="N26" s="33"/>
      <c r="O26" s="33"/>
      <c r="P26" s="13"/>
      <c r="Q26" s="14"/>
    </row>
    <row r="27" spans="1:17" x14ac:dyDescent="0.2">
      <c r="A27" s="15" t="s">
        <v>6</v>
      </c>
      <c r="B27" s="99">
        <f>SUM(B14:B26)</f>
        <v>988414.62000000011</v>
      </c>
      <c r="C27" s="100"/>
      <c r="D27" s="19">
        <f>SUM(D14:D26)</f>
        <v>896413.75</v>
      </c>
      <c r="E27" s="19"/>
      <c r="F27" s="19">
        <f t="shared" ref="F27:Q27" si="1">SUM(F14:F26)</f>
        <v>45990.719999999994</v>
      </c>
      <c r="G27" s="19">
        <f t="shared" si="1"/>
        <v>90545.04</v>
      </c>
      <c r="H27" s="19">
        <f t="shared" si="1"/>
        <v>68984.87999999999</v>
      </c>
      <c r="I27" s="19">
        <f t="shared" si="1"/>
        <v>8650</v>
      </c>
      <c r="J27" s="19">
        <f t="shared" si="1"/>
        <v>90831.671999999977</v>
      </c>
      <c r="K27" s="19">
        <f t="shared" si="1"/>
        <v>84316.32</v>
      </c>
      <c r="L27" s="19">
        <f t="shared" si="1"/>
        <v>306335.17999999993</v>
      </c>
      <c r="M27" s="19">
        <f t="shared" si="1"/>
        <v>69401.55</v>
      </c>
      <c r="N27" s="19">
        <f t="shared" si="1"/>
        <v>58670</v>
      </c>
      <c r="O27" s="19">
        <f t="shared" si="1"/>
        <v>27264</v>
      </c>
      <c r="P27" s="19">
        <f t="shared" si="1"/>
        <v>61320.960000000014</v>
      </c>
      <c r="Q27" s="20">
        <f t="shared" si="1"/>
        <v>912310.32199999993</v>
      </c>
    </row>
    <row r="28" spans="1:17" x14ac:dyDescent="0.2">
      <c r="A28" s="1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7" t="s">
        <v>17</v>
      </c>
      <c r="P28" s="101">
        <f>SUM(E12+D27-Q27)</f>
        <v>-287955.52999999991</v>
      </c>
      <c r="Q28" s="101"/>
    </row>
    <row r="30" spans="1:17" x14ac:dyDescent="0.2">
      <c r="B30" t="s">
        <v>10</v>
      </c>
      <c r="C30">
        <v>510</v>
      </c>
      <c r="D30" t="s">
        <v>55</v>
      </c>
      <c r="I30" s="36" t="s">
        <v>11</v>
      </c>
      <c r="J30" s="36">
        <v>7418.87</v>
      </c>
      <c r="K30" s="36" t="s">
        <v>54</v>
      </c>
      <c r="L30" s="37">
        <v>22392.38</v>
      </c>
      <c r="M30" s="36" t="s">
        <v>53</v>
      </c>
      <c r="N30" s="36">
        <v>10306.24</v>
      </c>
      <c r="O30" s="38" t="s">
        <v>56</v>
      </c>
    </row>
    <row r="31" spans="1:17" x14ac:dyDescent="0.2">
      <c r="B31" t="s">
        <v>3</v>
      </c>
      <c r="C31">
        <v>1000</v>
      </c>
      <c r="D31" t="s">
        <v>59</v>
      </c>
      <c r="I31" s="36" t="s">
        <v>10</v>
      </c>
      <c r="J31" s="36">
        <v>8443.2800000000007</v>
      </c>
      <c r="K31" s="36" t="s">
        <v>54</v>
      </c>
      <c r="L31" s="37">
        <v>17996.04</v>
      </c>
      <c r="M31" s="36" t="s">
        <v>53</v>
      </c>
      <c r="N31" s="36">
        <v>9946.2999999999993</v>
      </c>
      <c r="O31" s="38" t="s">
        <v>56</v>
      </c>
    </row>
    <row r="32" spans="1:17" x14ac:dyDescent="0.2">
      <c r="B32" t="s">
        <v>8</v>
      </c>
      <c r="C32">
        <v>8521.75</v>
      </c>
      <c r="D32" t="s">
        <v>46</v>
      </c>
      <c r="I32" s="36" t="s">
        <v>3</v>
      </c>
      <c r="J32" s="36">
        <v>2989.8</v>
      </c>
      <c r="K32" s="36" t="s">
        <v>54</v>
      </c>
      <c r="L32" s="37">
        <v>4403.3</v>
      </c>
      <c r="M32" s="36" t="s">
        <v>53</v>
      </c>
      <c r="N32" s="36">
        <v>7416.5</v>
      </c>
      <c r="O32" s="38" t="s">
        <v>56</v>
      </c>
    </row>
    <row r="33" spans="2:17" x14ac:dyDescent="0.2">
      <c r="B33" t="s">
        <v>13</v>
      </c>
      <c r="C33">
        <v>48000</v>
      </c>
      <c r="D33" t="s">
        <v>61</v>
      </c>
      <c r="I33" s="36" t="s">
        <v>4</v>
      </c>
      <c r="J33" s="36">
        <v>4401.58</v>
      </c>
      <c r="K33" s="36" t="s">
        <v>54</v>
      </c>
      <c r="L33" s="37">
        <v>9891.58</v>
      </c>
      <c r="M33" s="36" t="s">
        <v>53</v>
      </c>
      <c r="N33" s="36">
        <v>8180.9</v>
      </c>
      <c r="O33" s="38" t="s">
        <v>56</v>
      </c>
    </row>
    <row r="34" spans="2:17" x14ac:dyDescent="0.2">
      <c r="B34" t="s">
        <v>14</v>
      </c>
      <c r="C34">
        <v>748.05</v>
      </c>
      <c r="D34" s="4" t="s">
        <v>47</v>
      </c>
      <c r="I34" s="36" t="s">
        <v>7</v>
      </c>
      <c r="J34" s="36">
        <v>1744.05</v>
      </c>
      <c r="K34" s="36" t="s">
        <v>54</v>
      </c>
      <c r="L34" s="37">
        <v>1113.1500000000001</v>
      </c>
      <c r="M34" s="36" t="s">
        <v>53</v>
      </c>
      <c r="N34" s="36">
        <v>7675.85</v>
      </c>
      <c r="O34" s="38" t="s">
        <v>56</v>
      </c>
      <c r="Q34" s="3"/>
    </row>
    <row r="35" spans="2:17" x14ac:dyDescent="0.2">
      <c r="C35">
        <v>8521.75</v>
      </c>
      <c r="D35" t="s">
        <v>46</v>
      </c>
      <c r="F35" s="3"/>
      <c r="I35" s="36" t="s">
        <v>8</v>
      </c>
      <c r="J35" s="36">
        <v>7972.49</v>
      </c>
      <c r="K35" s="36" t="s">
        <v>54</v>
      </c>
      <c r="L35" s="37">
        <v>25094.49</v>
      </c>
      <c r="M35" s="36" t="s">
        <v>53</v>
      </c>
      <c r="N35" s="36">
        <v>9491.2999999999993</v>
      </c>
      <c r="O35" s="38" t="s">
        <v>56</v>
      </c>
    </row>
    <row r="36" spans="2:17" x14ac:dyDescent="0.2">
      <c r="B36" t="s">
        <v>15</v>
      </c>
      <c r="C36">
        <v>600</v>
      </c>
      <c r="D36" t="s">
        <v>55</v>
      </c>
      <c r="I36" s="36" t="s">
        <v>12</v>
      </c>
      <c r="J36" s="36">
        <v>3247.1</v>
      </c>
      <c r="K36" s="36" t="s">
        <v>54</v>
      </c>
      <c r="L36" s="37">
        <v>7453.74</v>
      </c>
      <c r="M36" s="36" t="s">
        <v>53</v>
      </c>
      <c r="N36" s="36">
        <v>9732.26</v>
      </c>
      <c r="O36" s="38" t="s">
        <v>56</v>
      </c>
    </row>
    <row r="37" spans="2:17" x14ac:dyDescent="0.2">
      <c r="C37">
        <v>1500</v>
      </c>
      <c r="D37" t="s">
        <v>62</v>
      </c>
      <c r="I37" s="36" t="s">
        <v>13</v>
      </c>
      <c r="J37" s="36">
        <v>3930.7</v>
      </c>
      <c r="K37" s="36" t="s">
        <v>54</v>
      </c>
      <c r="L37" s="37">
        <v>2998.766367944002</v>
      </c>
      <c r="M37" s="36" t="s">
        <v>53</v>
      </c>
      <c r="N37" s="36">
        <v>10829.57</v>
      </c>
      <c r="O37" s="38" t="s">
        <v>56</v>
      </c>
      <c r="P37" s="5"/>
    </row>
    <row r="38" spans="2:17" x14ac:dyDescent="0.2">
      <c r="I38" s="36" t="s">
        <v>14</v>
      </c>
      <c r="J38" s="36">
        <v>2905.3</v>
      </c>
      <c r="K38" s="36" t="s">
        <v>54</v>
      </c>
      <c r="L38" s="37">
        <v>8538.1</v>
      </c>
      <c r="M38" s="36" t="s">
        <v>53</v>
      </c>
      <c r="N38" s="36">
        <v>9611.8799999999992</v>
      </c>
      <c r="O38" s="38" t="s">
        <v>56</v>
      </c>
    </row>
    <row r="39" spans="2:17" x14ac:dyDescent="0.2">
      <c r="I39" s="36" t="s">
        <v>15</v>
      </c>
      <c r="J39" s="36">
        <v>13696.82</v>
      </c>
      <c r="K39" s="36" t="s">
        <v>54</v>
      </c>
      <c r="L39" s="37">
        <v>8658.1</v>
      </c>
      <c r="M39" s="36" t="s">
        <v>53</v>
      </c>
      <c r="N39" s="36">
        <v>8239.5300000000007</v>
      </c>
      <c r="O39" s="38" t="s">
        <v>56</v>
      </c>
    </row>
    <row r="40" spans="2:17" x14ac:dyDescent="0.2">
      <c r="E40" s="3"/>
      <c r="I40" s="36" t="s">
        <v>0</v>
      </c>
      <c r="J40" s="36">
        <v>7056.54</v>
      </c>
      <c r="K40" s="36" t="s">
        <v>54</v>
      </c>
      <c r="L40" s="37">
        <v>8730.14</v>
      </c>
      <c r="M40" s="36" t="s">
        <v>53</v>
      </c>
      <c r="N40" s="36">
        <v>10579.55</v>
      </c>
      <c r="O40" s="38" t="s">
        <v>56</v>
      </c>
    </row>
    <row r="41" spans="2:17" x14ac:dyDescent="0.2">
      <c r="F41" s="3"/>
      <c r="I41" s="36" t="s">
        <v>2</v>
      </c>
      <c r="J41" s="36">
        <v>950.64</v>
      </c>
      <c r="K41" s="36" t="s">
        <v>54</v>
      </c>
      <c r="L41" s="37">
        <v>10218.67</v>
      </c>
      <c r="M41" s="36" t="s">
        <v>53</v>
      </c>
      <c r="N41" s="36">
        <v>12079.67</v>
      </c>
      <c r="O41" s="38" t="s">
        <v>56</v>
      </c>
    </row>
    <row r="42" spans="2:17" x14ac:dyDescent="0.2">
      <c r="J42" s="3"/>
      <c r="L42" s="3"/>
      <c r="N42" s="3"/>
    </row>
    <row r="44" spans="2:17" x14ac:dyDescent="0.2">
      <c r="L44" s="5"/>
      <c r="N44" s="3"/>
    </row>
  </sheetData>
  <mergeCells count="43">
    <mergeCell ref="B26:C26"/>
    <mergeCell ref="B27:C27"/>
    <mergeCell ref="P28:Q28"/>
    <mergeCell ref="B23:C23"/>
    <mergeCell ref="B24:C24"/>
    <mergeCell ref="B25:C25"/>
    <mergeCell ref="A1:Q1"/>
    <mergeCell ref="A2:Q2"/>
    <mergeCell ref="A3:E3"/>
    <mergeCell ref="F3:P3"/>
    <mergeCell ref="B4:E4"/>
    <mergeCell ref="F4:M4"/>
    <mergeCell ref="N4:O5"/>
    <mergeCell ref="P4:P6"/>
    <mergeCell ref="Q4:Q6"/>
    <mergeCell ref="L5:M5"/>
    <mergeCell ref="K5:K6"/>
    <mergeCell ref="I5:I6"/>
    <mergeCell ref="B5:B6"/>
    <mergeCell ref="J5:J6"/>
    <mergeCell ref="D5:D6"/>
    <mergeCell ref="E5:E6"/>
    <mergeCell ref="A9:D9"/>
    <mergeCell ref="A10:E10"/>
    <mergeCell ref="G5:G6"/>
    <mergeCell ref="H5:H6"/>
    <mergeCell ref="F9:M9"/>
    <mergeCell ref="B22:C22"/>
    <mergeCell ref="A12:D12"/>
    <mergeCell ref="B13:C13"/>
    <mergeCell ref="C5:C6"/>
    <mergeCell ref="F5:F6"/>
    <mergeCell ref="A11:E11"/>
    <mergeCell ref="F11:Q11"/>
    <mergeCell ref="N9:O9"/>
    <mergeCell ref="B21:C21"/>
    <mergeCell ref="B14:C14"/>
    <mergeCell ref="B15:C15"/>
    <mergeCell ref="B16:C16"/>
    <mergeCell ref="B20:C20"/>
    <mergeCell ref="B19:C19"/>
    <mergeCell ref="B17:C17"/>
    <mergeCell ref="B18:C18"/>
  </mergeCells>
  <pageMargins left="0.16666666666666666" right="0.11458333333333333" top="0.3125" bottom="0.75" header="0.3" footer="0.3"/>
  <pageSetup paperSize="9" scale="96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2020-01-28T13:12:35Z</cp:lastPrinted>
  <dcterms:created xsi:type="dcterms:W3CDTF">2007-02-04T12:22:59Z</dcterms:created>
  <dcterms:modified xsi:type="dcterms:W3CDTF">2020-02-10T06:16:12Z</dcterms:modified>
</cp:coreProperties>
</file>