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зноска декабрь 2019\"/>
    </mc:Choice>
  </mc:AlternateContent>
  <bookViews>
    <workbookView xWindow="240" yWindow="585" windowWidth="13590" windowHeight="4770"/>
  </bookViews>
  <sheets>
    <sheet name="2019" sheetId="13" r:id="rId1"/>
  </sheets>
  <definedNames>
    <definedName name="_xlnm.Print_Area" localSheetId="0">'2019'!$A$1:$Q$28</definedName>
  </definedNames>
  <calcPr calcId="162913"/>
</workbook>
</file>

<file path=xl/calcChain.xml><?xml version="1.0" encoding="utf-8"?>
<calcChain xmlns="http://schemas.openxmlformats.org/spreadsheetml/2006/main">
  <c r="L16" i="13" l="1"/>
  <c r="L25" i="13" l="1"/>
  <c r="Q25" i="13" l="1"/>
  <c r="P27" i="13" l="1"/>
  <c r="O27" i="13"/>
  <c r="K27" i="13"/>
  <c r="J27" i="13"/>
  <c r="I27" i="13"/>
  <c r="H27" i="13"/>
  <c r="D26" i="13" l="1"/>
  <c r="M24" i="13" l="1"/>
  <c r="L24" i="13" l="1"/>
  <c r="D24" i="13" l="1"/>
  <c r="Q24" i="13"/>
  <c r="N23" i="13" l="1"/>
  <c r="M23" i="13" l="1"/>
  <c r="L23" i="13" l="1"/>
  <c r="D23" i="13" l="1"/>
  <c r="Q23" i="13"/>
  <c r="M22" i="13" l="1"/>
  <c r="L22" i="13" l="1"/>
  <c r="Q22" i="13" l="1"/>
  <c r="D21" i="13" l="1"/>
  <c r="D27" i="13" s="1"/>
  <c r="B21" i="13" l="1"/>
  <c r="B27" i="13" s="1"/>
  <c r="M21" i="13"/>
  <c r="L21" i="13" l="1"/>
  <c r="Q21" i="13" l="1"/>
  <c r="L20" i="13" l="1"/>
  <c r="N20" i="13" l="1"/>
  <c r="Q20" i="13" l="1"/>
  <c r="M19" i="13" l="1"/>
  <c r="J10" i="13" l="1"/>
  <c r="G10" i="13" l="1"/>
  <c r="K10" i="13"/>
  <c r="G16" i="13"/>
  <c r="G27" i="13" s="1"/>
  <c r="F14" i="13" l="1"/>
  <c r="F27" i="13" s="1"/>
  <c r="E8" i="13"/>
  <c r="O10" i="13" l="1"/>
  <c r="N10" i="13"/>
  <c r="F10" i="13"/>
  <c r="Q8" i="13" l="1"/>
  <c r="L19" i="13" l="1"/>
  <c r="Q19" i="13" l="1"/>
  <c r="M18" i="13" l="1"/>
  <c r="M27" i="13" s="1"/>
  <c r="L18" i="13" l="1"/>
  <c r="Q18" i="13" l="1"/>
  <c r="L17" i="13" l="1"/>
  <c r="Q17" i="13" l="1"/>
  <c r="Q16" i="13" l="1"/>
  <c r="L15" i="13" l="1"/>
  <c r="Q15" i="13" l="1"/>
  <c r="L14" i="13" l="1"/>
  <c r="L27" i="13" s="1"/>
  <c r="N14" i="13" l="1"/>
  <c r="N27" i="13" s="1"/>
  <c r="P10" i="13" l="1"/>
  <c r="M10" i="13"/>
  <c r="I10" i="13"/>
  <c r="H10" i="13"/>
  <c r="E7" i="13"/>
  <c r="L10" i="13"/>
  <c r="Q7" i="13"/>
  <c r="Q10" i="13" l="1"/>
  <c r="Q14" i="13"/>
  <c r="Q27" i="13" s="1"/>
  <c r="P28" i="13" l="1"/>
</calcChain>
</file>

<file path=xl/comments1.xml><?xml version="1.0" encoding="utf-8"?>
<comments xmlns="http://schemas.openxmlformats.org/spreadsheetml/2006/main">
  <authors>
    <author>User</author>
    <author>den</author>
  </authors>
  <commentLis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4899-разовая премия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3000-спил деревьев
4500-щебень
2796-краска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179-краска
2500-ремонт лавочки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9445-дезинсекция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  <charset val="204"/>
          </rPr>
          <t>den:</t>
        </r>
        <r>
          <rPr>
            <sz val="9"/>
            <color indexed="81"/>
            <rFont val="Tahoma"/>
            <family val="2"/>
            <charset val="204"/>
          </rPr>
          <t xml:space="preserve">
40000-стоимость р-т по диагностике внутридомового газового оборудования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9444-дезинсекция
4875-погрузка и вывоз мусора
40000-стоимость р-т по диагностике внутридомового газового оборудования</t>
        </r>
      </text>
    </comment>
    <comment ref="M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1635,73-тех.обслуживание ОДГО</t>
        </r>
      </text>
    </comment>
    <comment ref="M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1500-настройка параметров на теплоузле
1800-изготовление аншлагов</t>
        </r>
      </text>
    </comment>
    <comment ref="M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3250-погрузка и вывоз мусора
1000-спил и распиловка деревьев</t>
        </r>
      </text>
    </comment>
  </commentList>
</comments>
</file>

<file path=xl/sharedStrings.xml><?xml version="1.0" encoding="utf-8"?>
<sst xmlns="http://schemas.openxmlformats.org/spreadsheetml/2006/main" count="122" uniqueCount="70">
  <si>
    <t>январь</t>
  </si>
  <si>
    <t>февраль</t>
  </si>
  <si>
    <t>март</t>
  </si>
  <si>
    <t>апрель</t>
  </si>
  <si>
    <t>май</t>
  </si>
  <si>
    <t>июнь</t>
  </si>
  <si>
    <t>Содержание</t>
  </si>
  <si>
    <t>ремонт</t>
  </si>
  <si>
    <t>итого</t>
  </si>
  <si>
    <t>г/в</t>
  </si>
  <si>
    <t>ИТОГО</t>
  </si>
  <si>
    <t>август</t>
  </si>
  <si>
    <t>июль</t>
  </si>
  <si>
    <t>сентябрь</t>
  </si>
  <si>
    <t>октябрь</t>
  </si>
  <si>
    <t>ноябрь</t>
  </si>
  <si>
    <t>декабрь</t>
  </si>
  <si>
    <t>ИТОГО:</t>
  </si>
  <si>
    <t>долг</t>
  </si>
  <si>
    <t>дезинсекция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</si>
  <si>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</si>
  <si>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</si>
  <si>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</si>
  <si>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</si>
  <si>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</si>
  <si>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</si>
  <si>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</si>
  <si>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</si>
  <si>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</si>
  <si>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</si>
  <si>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</si>
  <si>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</si>
  <si>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</si>
  <si>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</si>
  <si>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</si>
  <si>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</si>
  <si>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</si>
  <si>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</si>
  <si>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</si>
  <si>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</si>
  <si>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</si>
  <si>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</si>
  <si>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</si>
  <si>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</si>
  <si>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</si>
  <si>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</si>
  <si>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</si>
  <si>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</si>
  <si>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</si>
  <si>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тех.обслуживание ОДГО</t>
  </si>
  <si>
    <t>начислено</t>
  </si>
  <si>
    <t xml:space="preserve"> управле-ние</t>
  </si>
  <si>
    <t>оплата коммунальных ресурсов на содержание ОДИ</t>
  </si>
  <si>
    <t>2 полугодие</t>
  </si>
  <si>
    <t>услуги сторонних организаций, разовые работы</t>
  </si>
  <si>
    <t>х/в</t>
  </si>
  <si>
    <t>эл-во</t>
  </si>
  <si>
    <t>щебень</t>
  </si>
  <si>
    <t>краска</t>
  </si>
  <si>
    <t>Информация о доходах и расходах по дому __Мира 12/3__на 2019 год.</t>
  </si>
  <si>
    <t>замена батарейки на теплоузле</t>
  </si>
  <si>
    <t>Работы по уборке придомовой территории</t>
  </si>
  <si>
    <t>спил деревьев</t>
  </si>
  <si>
    <t>ремонт лавочки</t>
  </si>
  <si>
    <t>общехозяйственные расходы</t>
  </si>
  <si>
    <t>диагностика внутридомового газового оборудования</t>
  </si>
  <si>
    <t>погрузка и вывоз мусора</t>
  </si>
  <si>
    <t>настройка параметров на теплоузле</t>
  </si>
  <si>
    <t>изготовление аншлагов</t>
  </si>
  <si>
    <t>спил и распиловка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</si>
</sst>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7"/>
      <name val="Arial Cyr"/>
      <charset val="204"/>
    </font>
    <font>
      <sz val="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4" xfId="0" applyBorder="1"/>
    <xf numFmtId="4" fontId="0" fillId="0" borderId="0" xfId="0" applyNumberFormat="1"/>
    <xf numFmtId="2" fontId="7" fillId="6" borderId="9" xfId="0" applyNumberFormat="1" applyFont="1" applyFill="1" applyBorder="1" applyAlignment="1"/>
    <xf numFmtId="2" fontId="7" fillId="0" borderId="3" xfId="0" applyNumberFormat="1" applyFont="1" applyBorder="1" applyAlignment="1">
      <alignment horizontal="center" vertical="top" wrapText="1"/>
    </xf>
    <xf numFmtId="4" fontId="5" fillId="6" borderId="4" xfId="0" applyNumberFormat="1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 vertical="top" wrapText="1"/>
    </xf>
    <xf numFmtId="4" fontId="2" fillId="6" borderId="4" xfId="0" applyNumberFormat="1" applyFont="1" applyFill="1" applyBorder="1"/>
    <xf numFmtId="2" fontId="2" fillId="9" borderId="12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left"/>
    </xf>
    <xf numFmtId="164" fontId="2" fillId="9" borderId="4" xfId="0" applyNumberFormat="1" applyFont="1" applyFill="1" applyBorder="1"/>
    <xf numFmtId="164" fontId="2" fillId="9" borderId="3" xfId="0" applyNumberFormat="1" applyFont="1" applyFill="1" applyBorder="1"/>
    <xf numFmtId="4" fontId="2" fillId="9" borderId="4" xfId="0" applyNumberFormat="1" applyFont="1" applyFill="1" applyBorder="1"/>
    <xf numFmtId="17" fontId="5" fillId="10" borderId="4" xfId="0" applyNumberFormat="1" applyFont="1" applyFill="1" applyBorder="1" applyAlignment="1">
      <alignment horizontal="left" wrapText="1"/>
    </xf>
    <xf numFmtId="0" fontId="5" fillId="3" borderId="4" xfId="0" applyFont="1" applyFill="1" applyBorder="1"/>
    <xf numFmtId="164" fontId="2" fillId="4" borderId="4" xfId="0" applyNumberFormat="1" applyFont="1" applyFill="1" applyBorder="1"/>
    <xf numFmtId="0" fontId="5" fillId="0" borderId="0" xfId="0" applyFont="1" applyFill="1" applyBorder="1"/>
    <xf numFmtId="164" fontId="2" fillId="0" borderId="0" xfId="0" applyNumberFormat="1" applyFont="1" applyFill="1" applyBorder="1"/>
    <xf numFmtId="164" fontId="3" fillId="7" borderId="4" xfId="0" applyNumberFormat="1" applyFont="1" applyFill="1" applyBorder="1"/>
    <xf numFmtId="164" fontId="3" fillId="3" borderId="4" xfId="0" applyNumberFormat="1" applyFont="1" applyFill="1" applyBorder="1"/>
    <xf numFmtId="0" fontId="1" fillId="6" borderId="9" xfId="0" applyFont="1" applyFill="1" applyBorder="1" applyAlignment="1"/>
    <xf numFmtId="0" fontId="1" fillId="6" borderId="9" xfId="0" applyFont="1" applyFill="1" applyBorder="1" applyAlignment="1">
      <alignment wrapText="1"/>
    </xf>
    <xf numFmtId="2" fontId="2" fillId="0" borderId="3" xfId="0" applyNumberFormat="1" applyFont="1" applyBorder="1" applyAlignment="1">
      <alignment vertical="top" textRotation="90" wrapText="1"/>
    </xf>
    <xf numFmtId="2" fontId="2" fillId="0" borderId="3" xfId="0" applyNumberFormat="1" applyFont="1" applyBorder="1" applyAlignment="1">
      <alignment horizontal="center" vertical="top"/>
    </xf>
    <xf numFmtId="2" fontId="7" fillId="6" borderId="4" xfId="0" applyNumberFormat="1" applyFont="1" applyFill="1" applyBorder="1" applyAlignment="1">
      <alignment vertical="top" wrapText="1"/>
    </xf>
    <xf numFmtId="2" fontId="7" fillId="6" borderId="3" xfId="0" applyNumberFormat="1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4" fontId="2" fillId="4" borderId="4" xfId="0" applyNumberFormat="1" applyFont="1" applyFill="1" applyBorder="1"/>
    <xf numFmtId="164" fontId="3" fillId="11" borderId="4" xfId="0" applyNumberFormat="1" applyFont="1" applyFill="1" applyBorder="1"/>
    <xf numFmtId="164" fontId="2" fillId="4" borderId="4" xfId="0" applyNumberFormat="1" applyFont="1" applyFill="1" applyBorder="1" applyAlignment="1"/>
    <xf numFmtId="164" fontId="8" fillId="0" borderId="0" xfId="0" applyNumberFormat="1" applyFont="1" applyFill="1" applyBorder="1"/>
    <xf numFmtId="2" fontId="2" fillId="6" borderId="4" xfId="0" applyNumberFormat="1" applyFont="1" applyFill="1" applyBorder="1" applyAlignment="1">
      <alignment horizontal="right" vertical="top" wrapText="1"/>
    </xf>
    <xf numFmtId="4" fontId="11" fillId="3" borderId="4" xfId="0" applyNumberFormat="1" applyFont="1" applyFill="1" applyBorder="1"/>
    <xf numFmtId="0" fontId="9" fillId="6" borderId="5" xfId="0" applyNumberFormat="1" applyFont="1" applyFill="1" applyBorder="1" applyAlignment="1">
      <alignment wrapText="1"/>
    </xf>
    <xf numFmtId="164" fontId="2" fillId="9" borderId="0" xfId="0" applyNumberFormat="1" applyFont="1" applyFill="1" applyBorder="1"/>
    <xf numFmtId="2" fontId="2" fillId="9" borderId="8" xfId="0" applyNumberFormat="1" applyFont="1" applyFill="1" applyBorder="1" applyAlignment="1">
      <alignment horizontal="center" vertical="top" wrapText="1"/>
    </xf>
    <xf numFmtId="2" fontId="2" fillId="9" borderId="6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9" borderId="5" xfId="0" applyNumberFormat="1" applyFont="1" applyFill="1" applyBorder="1" applyAlignment="1">
      <alignment horizontal="center" vertical="top" wrapText="1"/>
    </xf>
    <xf numFmtId="4" fontId="12" fillId="6" borderId="4" xfId="0" applyNumberFormat="1" applyFont="1" applyFill="1" applyBorder="1" applyAlignment="1">
      <alignment horizontal="center"/>
    </xf>
    <xf numFmtId="2" fontId="15" fillId="0" borderId="3" xfId="0" applyNumberFormat="1" applyFont="1" applyBorder="1" applyAlignment="1">
      <alignment horizontal="center" vertical="top" wrapText="1"/>
    </xf>
    <xf numFmtId="0" fontId="15" fillId="6" borderId="4" xfId="0" applyNumberFormat="1" applyFont="1" applyFill="1" applyBorder="1" applyAlignment="1">
      <alignment wrapText="1"/>
    </xf>
    <xf numFmtId="165" fontId="5" fillId="0" borderId="0" xfId="0" applyNumberFormat="1" applyFont="1"/>
    <xf numFmtId="164" fontId="2" fillId="5" borderId="5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2" fontId="1" fillId="9" borderId="5" xfId="0" applyNumberFormat="1" applyFont="1" applyFill="1" applyBorder="1" applyAlignment="1">
      <alignment horizontal="center" vertical="top" wrapText="1"/>
    </xf>
    <xf numFmtId="2" fontId="1" fillId="9" borderId="8" xfId="0" applyNumberFormat="1" applyFont="1" applyFill="1" applyBorder="1" applyAlignment="1">
      <alignment horizontal="center" vertical="top" wrapText="1"/>
    </xf>
    <xf numFmtId="2" fontId="1" fillId="9" borderId="6" xfId="0" applyNumberFormat="1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left" vertical="top" textRotation="90" wrapText="1"/>
    </xf>
    <xf numFmtId="0" fontId="2" fillId="8" borderId="4" xfId="0" applyFont="1" applyFill="1" applyBorder="1" applyAlignment="1">
      <alignment horizontal="center" wrapText="1"/>
    </xf>
    <xf numFmtId="0" fontId="0" fillId="5" borderId="6" xfId="0" applyFill="1" applyBorder="1"/>
    <xf numFmtId="0" fontId="10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zoomScaleNormal="100" workbookViewId="0">
      <selection activeCell="N47" sqref="N47"/>
    </sheetView>
  </sheetViews>
  <sheetFormatPr defaultRowHeight="12.75" x14ac:dyDescent="0.2"/>
  <cols>
    <col min="2" max="2" width="8.28515625" customWidth="1"/>
    <col min="3" max="3" width="7.140625" customWidth="1"/>
    <col min="6" max="7" width="10.7109375" bestFit="1" customWidth="1"/>
    <col min="10" max="10" width="9.140625" customWidth="1"/>
    <col min="16" max="16" width="10.7109375" bestFit="1" customWidth="1"/>
  </cols>
  <sheetData>
    <row r="1" spans="1:18" ht="15.75" x14ac:dyDescent="0.25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x14ac:dyDescent="0.2">
      <c r="A3" s="75"/>
      <c r="B3" s="76"/>
      <c r="C3" s="76"/>
      <c r="D3" s="76"/>
      <c r="E3" s="77"/>
      <c r="F3" s="78" t="s">
        <v>20</v>
      </c>
      <c r="G3" s="79"/>
      <c r="H3" s="79"/>
      <c r="I3" s="79"/>
      <c r="J3" s="79"/>
      <c r="K3" s="79"/>
      <c r="L3" s="79"/>
      <c r="M3" s="79"/>
      <c r="N3" s="79"/>
      <c r="O3" s="79"/>
      <c r="P3" s="80"/>
      <c r="Q3" s="3"/>
    </row>
    <row r="4" spans="1:18" ht="12.75" customHeight="1" x14ac:dyDescent="0.2">
      <c r="A4" s="22"/>
      <c r="B4" s="81" t="s">
        <v>21</v>
      </c>
      <c r="C4" s="82"/>
      <c r="D4" s="82"/>
      <c r="E4" s="83"/>
      <c r="F4" s="84" t="s">
        <v>6</v>
      </c>
      <c r="G4" s="85"/>
      <c r="H4" s="85"/>
      <c r="I4" s="85"/>
      <c r="J4" s="85"/>
      <c r="K4" s="85"/>
      <c r="L4" s="85"/>
      <c r="M4" s="85"/>
      <c r="N4" s="86" t="s">
        <v>22</v>
      </c>
      <c r="O4" s="87"/>
      <c r="P4" s="90" t="s">
        <v>23</v>
      </c>
      <c r="Q4" s="93" t="s">
        <v>10</v>
      </c>
    </row>
    <row r="5" spans="1:18" ht="12.75" customHeight="1" x14ac:dyDescent="0.2">
      <c r="A5" s="23"/>
      <c r="B5" s="96" t="s">
        <v>24</v>
      </c>
      <c r="C5" s="96" t="s">
        <v>7</v>
      </c>
      <c r="D5" s="96" t="s">
        <v>51</v>
      </c>
      <c r="E5" s="98" t="s">
        <v>8</v>
      </c>
      <c r="F5" s="69" t="s">
        <v>25</v>
      </c>
      <c r="G5" s="69" t="s">
        <v>61</v>
      </c>
      <c r="H5" s="69" t="s">
        <v>26</v>
      </c>
      <c r="I5" s="69" t="s">
        <v>27</v>
      </c>
      <c r="J5" s="69" t="s">
        <v>28</v>
      </c>
      <c r="K5" s="69" t="s">
        <v>64</v>
      </c>
      <c r="L5" s="66" t="s">
        <v>29</v>
      </c>
      <c r="M5" s="68"/>
      <c r="N5" s="88"/>
      <c r="O5" s="89"/>
      <c r="P5" s="91"/>
      <c r="Q5" s="94"/>
    </row>
    <row r="6" spans="1:18" ht="129.75" x14ac:dyDescent="0.2">
      <c r="A6" s="5"/>
      <c r="B6" s="97"/>
      <c r="C6" s="97"/>
      <c r="D6" s="97"/>
      <c r="E6" s="99"/>
      <c r="F6" s="70"/>
      <c r="G6" s="70"/>
      <c r="H6" s="70"/>
      <c r="I6" s="70"/>
      <c r="J6" s="70"/>
      <c r="K6" s="70"/>
      <c r="L6" s="24" t="s">
        <v>52</v>
      </c>
      <c r="M6" s="24" t="s">
        <v>54</v>
      </c>
      <c r="N6" s="40" t="s">
        <v>30</v>
      </c>
      <c r="O6" s="40" t="s">
        <v>31</v>
      </c>
      <c r="P6" s="92"/>
      <c r="Q6" s="95"/>
    </row>
    <row r="7" spans="1:18" ht="15" x14ac:dyDescent="0.25">
      <c r="A7" s="36">
        <v>2019</v>
      </c>
      <c r="B7" s="25">
        <v>9.6</v>
      </c>
      <c r="C7" s="25">
        <v>3.8</v>
      </c>
      <c r="D7" s="25">
        <v>1.6</v>
      </c>
      <c r="E7" s="7">
        <f>SUM(B7:D7)</f>
        <v>14.999999999999998</v>
      </c>
      <c r="F7" s="34">
        <v>1</v>
      </c>
      <c r="G7" s="34">
        <v>1.73</v>
      </c>
      <c r="H7" s="34">
        <v>1.8</v>
      </c>
      <c r="I7" s="34">
        <v>0.4</v>
      </c>
      <c r="J7" s="34">
        <v>1.5</v>
      </c>
      <c r="K7" s="34">
        <v>2.2000000000000002</v>
      </c>
      <c r="L7" s="34">
        <v>0</v>
      </c>
      <c r="M7" s="34">
        <v>0.97</v>
      </c>
      <c r="N7" s="26">
        <v>1.9</v>
      </c>
      <c r="O7" s="26">
        <v>1.9</v>
      </c>
      <c r="P7" s="27">
        <v>1.6</v>
      </c>
      <c r="Q7" s="6">
        <f>SUM(F7:P7)</f>
        <v>15.000000000000002</v>
      </c>
    </row>
    <row r="8" spans="1:18" x14ac:dyDescent="0.2">
      <c r="A8" s="44" t="s">
        <v>53</v>
      </c>
      <c r="B8" s="25">
        <v>9.8000000000000007</v>
      </c>
      <c r="C8" s="25">
        <v>5.0999999999999996</v>
      </c>
      <c r="D8" s="25">
        <v>1.6</v>
      </c>
      <c r="E8" s="42">
        <f>SUM(B8:D8)</f>
        <v>16.5</v>
      </c>
      <c r="F8" s="34">
        <v>1.2</v>
      </c>
      <c r="G8" s="34">
        <v>1.49</v>
      </c>
      <c r="H8" s="34">
        <v>1.8</v>
      </c>
      <c r="I8" s="34">
        <v>0.4</v>
      </c>
      <c r="J8" s="34">
        <v>1.74</v>
      </c>
      <c r="K8" s="34">
        <v>2.2000000000000002</v>
      </c>
      <c r="L8" s="34">
        <v>0</v>
      </c>
      <c r="M8" s="34">
        <v>0.97</v>
      </c>
      <c r="N8" s="26">
        <v>2</v>
      </c>
      <c r="O8" s="26">
        <v>3.1</v>
      </c>
      <c r="P8" s="27">
        <v>1.6</v>
      </c>
      <c r="Q8" s="43">
        <f>SUM(F8:P8)</f>
        <v>16.500000000000004</v>
      </c>
      <c r="R8" s="4"/>
    </row>
    <row r="9" spans="1:18" x14ac:dyDescent="0.2">
      <c r="A9" s="63" t="s">
        <v>32</v>
      </c>
      <c r="B9" s="64"/>
      <c r="C9" s="64"/>
      <c r="D9" s="65"/>
      <c r="E9" s="7">
        <v>4328.5</v>
      </c>
      <c r="F9" s="66" t="s">
        <v>33</v>
      </c>
      <c r="G9" s="67"/>
      <c r="H9" s="67"/>
      <c r="I9" s="67"/>
      <c r="J9" s="67"/>
      <c r="K9" s="67"/>
      <c r="L9" s="67"/>
      <c r="M9" s="68"/>
      <c r="N9" s="51" t="s">
        <v>34</v>
      </c>
      <c r="O9" s="52"/>
      <c r="P9" s="6" t="s">
        <v>35</v>
      </c>
      <c r="Q9" s="6"/>
    </row>
    <row r="10" spans="1:18" x14ac:dyDescent="0.2">
      <c r="A10" s="53" t="s">
        <v>36</v>
      </c>
      <c r="B10" s="54"/>
      <c r="C10" s="54"/>
      <c r="D10" s="54"/>
      <c r="E10" s="55"/>
      <c r="F10" s="8">
        <f>F8*E9</f>
        <v>5194.2</v>
      </c>
      <c r="G10" s="8">
        <f>E9*G8</f>
        <v>6449.4650000000001</v>
      </c>
      <c r="H10" s="8">
        <f>H7*E9</f>
        <v>7791.3</v>
      </c>
      <c r="I10" s="8">
        <f>I7*E9</f>
        <v>1731.4</v>
      </c>
      <c r="J10" s="8">
        <f>E9*J8</f>
        <v>7531.59</v>
      </c>
      <c r="K10" s="8">
        <f>E9*K8</f>
        <v>9522.7000000000007</v>
      </c>
      <c r="L10" s="8">
        <f>L7*E9</f>
        <v>0</v>
      </c>
      <c r="M10" s="8">
        <f>M7*E9</f>
        <v>4198.6449999999995</v>
      </c>
      <c r="N10" s="8">
        <f>N8*E9</f>
        <v>8657</v>
      </c>
      <c r="O10" s="8">
        <f>O8*E9</f>
        <v>13418.35</v>
      </c>
      <c r="P10" s="8">
        <f>P7*E9</f>
        <v>6925.6</v>
      </c>
      <c r="Q10" s="8">
        <f>F10+G10+H10+I10+J10+K10+L10+M10+N10+O10+P10</f>
        <v>71420.25</v>
      </c>
    </row>
    <row r="11" spans="1:18" x14ac:dyDescent="0.2">
      <c r="A11" s="56" t="s">
        <v>37</v>
      </c>
      <c r="B11" s="56"/>
      <c r="C11" s="56"/>
      <c r="D11" s="56"/>
      <c r="E11" s="57"/>
      <c r="F11" s="58" t="s">
        <v>38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8" x14ac:dyDescent="0.2">
      <c r="A12" s="61" t="s">
        <v>39</v>
      </c>
      <c r="B12" s="61"/>
      <c r="C12" s="61"/>
      <c r="D12" s="62"/>
      <c r="E12" s="9">
        <v>55930.155999999843</v>
      </c>
      <c r="F12" s="41"/>
      <c r="G12" s="38"/>
      <c r="H12" s="10"/>
      <c r="I12" s="38"/>
      <c r="J12" s="38"/>
      <c r="K12" s="38"/>
      <c r="L12" s="38"/>
      <c r="M12" s="38"/>
      <c r="N12" s="38"/>
      <c r="O12" s="38"/>
      <c r="P12" s="38"/>
      <c r="Q12" s="39"/>
    </row>
    <row r="13" spans="1:18" x14ac:dyDescent="0.2">
      <c r="A13" s="28"/>
      <c r="B13" s="71" t="s">
        <v>50</v>
      </c>
      <c r="C13" s="71"/>
      <c r="D13" s="29" t="s">
        <v>37</v>
      </c>
      <c r="E13" s="30" t="s">
        <v>18</v>
      </c>
      <c r="F13" s="41"/>
      <c r="G13" s="38"/>
      <c r="H13" s="10"/>
      <c r="I13" s="38"/>
      <c r="J13" s="38"/>
      <c r="K13" s="38"/>
      <c r="L13" s="38"/>
      <c r="M13" s="38"/>
      <c r="N13" s="38"/>
      <c r="O13" s="38"/>
      <c r="P13" s="38"/>
      <c r="Q13" s="39"/>
    </row>
    <row r="14" spans="1:18" x14ac:dyDescent="0.2">
      <c r="A14" s="11" t="s">
        <v>40</v>
      </c>
      <c r="B14" s="46">
        <v>78340.05</v>
      </c>
      <c r="C14" s="72"/>
      <c r="D14" s="31">
        <v>61223.45</v>
      </c>
      <c r="E14" s="32"/>
      <c r="F14" s="12">
        <f>F8*E9</f>
        <v>5194.2</v>
      </c>
      <c r="G14" s="12">
        <v>6448.05</v>
      </c>
      <c r="H14" s="13">
        <v>7791.3</v>
      </c>
      <c r="I14" s="12">
        <v>1400</v>
      </c>
      <c r="J14" s="12">
        <v>7531.59</v>
      </c>
      <c r="K14" s="12">
        <v>9522.7000000000007</v>
      </c>
      <c r="L14" s="12">
        <f>8886.31+2913.79+4525.15</f>
        <v>16325.249999999998</v>
      </c>
      <c r="M14" s="12">
        <v>0</v>
      </c>
      <c r="N14" s="20">
        <f>29411+357</f>
        <v>29768</v>
      </c>
      <c r="O14" s="20">
        <v>0</v>
      </c>
      <c r="P14" s="12">
        <v>6925.6</v>
      </c>
      <c r="Q14" s="14">
        <f t="shared" ref="Q14:Q25" si="0">SUM(F14:P14)</f>
        <v>90906.69</v>
      </c>
    </row>
    <row r="15" spans="1:18" x14ac:dyDescent="0.2">
      <c r="A15" s="11" t="s">
        <v>41</v>
      </c>
      <c r="B15" s="46">
        <v>80310.11</v>
      </c>
      <c r="C15" s="47"/>
      <c r="D15" s="31">
        <v>77750.91</v>
      </c>
      <c r="E15" s="32"/>
      <c r="F15" s="12">
        <v>5194.2</v>
      </c>
      <c r="G15" s="12">
        <v>6448.05</v>
      </c>
      <c r="H15" s="13">
        <v>7791.3</v>
      </c>
      <c r="I15" s="12">
        <v>1400</v>
      </c>
      <c r="J15" s="12">
        <v>7531.59</v>
      </c>
      <c r="K15" s="12">
        <v>9522.7000000000007</v>
      </c>
      <c r="L15" s="12">
        <f>1874.92+6505.37+4700.15</f>
        <v>13080.44</v>
      </c>
      <c r="M15" s="12">
        <v>1500</v>
      </c>
      <c r="N15" s="20">
        <v>0</v>
      </c>
      <c r="O15" s="20">
        <v>1145</v>
      </c>
      <c r="P15" s="12">
        <v>6925.6</v>
      </c>
      <c r="Q15" s="14">
        <f t="shared" si="0"/>
        <v>60538.879999999997</v>
      </c>
    </row>
    <row r="16" spans="1:18" x14ac:dyDescent="0.2">
      <c r="A16" s="11" t="s">
        <v>2</v>
      </c>
      <c r="B16" s="46">
        <v>77183.429999999993</v>
      </c>
      <c r="C16" s="47"/>
      <c r="D16" s="31">
        <v>88630.669999999984</v>
      </c>
      <c r="E16" s="32"/>
      <c r="F16" s="12">
        <v>5194.2</v>
      </c>
      <c r="G16" s="12">
        <f>6448.05+4899</f>
        <v>11347.05</v>
      </c>
      <c r="H16" s="13">
        <v>7791.3</v>
      </c>
      <c r="I16" s="12">
        <v>1400</v>
      </c>
      <c r="J16" s="12">
        <v>7531.59</v>
      </c>
      <c r="K16" s="12">
        <v>9522.7000000000007</v>
      </c>
      <c r="L16" s="12">
        <f>1249.25+7723.62+3530.8</f>
        <v>12503.669999999998</v>
      </c>
      <c r="M16" s="12">
        <v>0</v>
      </c>
      <c r="N16" s="20">
        <v>0</v>
      </c>
      <c r="O16" s="20">
        <v>0</v>
      </c>
      <c r="P16" s="12">
        <v>6925.6</v>
      </c>
      <c r="Q16" s="14">
        <f t="shared" si="0"/>
        <v>62216.109999999993</v>
      </c>
    </row>
    <row r="17" spans="1:17" x14ac:dyDescent="0.2">
      <c r="A17" s="11" t="s">
        <v>42</v>
      </c>
      <c r="B17" s="46">
        <v>76748.78</v>
      </c>
      <c r="C17" s="47"/>
      <c r="D17" s="31">
        <v>67205.91</v>
      </c>
      <c r="E17" s="32"/>
      <c r="F17" s="12">
        <v>5194.2</v>
      </c>
      <c r="G17" s="12">
        <v>6448.05</v>
      </c>
      <c r="H17" s="13">
        <v>7791.3</v>
      </c>
      <c r="I17" s="12">
        <v>700</v>
      </c>
      <c r="J17" s="12">
        <v>7531.59</v>
      </c>
      <c r="K17" s="12">
        <v>9522.7000000000007</v>
      </c>
      <c r="L17" s="12">
        <f>2844.92+6976.15+5328.05</f>
        <v>15149.119999999999</v>
      </c>
      <c r="M17" s="12">
        <v>10296</v>
      </c>
      <c r="N17" s="20">
        <v>4715</v>
      </c>
      <c r="O17" s="20">
        <v>0</v>
      </c>
      <c r="P17" s="12">
        <v>6925.6</v>
      </c>
      <c r="Q17" s="14">
        <f t="shared" si="0"/>
        <v>74273.56</v>
      </c>
    </row>
    <row r="18" spans="1:17" x14ac:dyDescent="0.2">
      <c r="A18" s="11" t="s">
        <v>4</v>
      </c>
      <c r="B18" s="46">
        <v>79388.509999999995</v>
      </c>
      <c r="C18" s="47"/>
      <c r="D18" s="31">
        <v>63265.2</v>
      </c>
      <c r="E18" s="32"/>
      <c r="F18" s="12">
        <v>5194.2</v>
      </c>
      <c r="G18" s="12">
        <v>6448.05</v>
      </c>
      <c r="H18" s="13">
        <v>7791.3</v>
      </c>
      <c r="I18" s="12">
        <v>0</v>
      </c>
      <c r="J18" s="12">
        <v>7531.59</v>
      </c>
      <c r="K18" s="12">
        <v>9522.7000000000007</v>
      </c>
      <c r="L18" s="12">
        <f>2519.49+3377.33+5387.2</f>
        <v>11284.02</v>
      </c>
      <c r="M18" s="12">
        <f>179+2500</f>
        <v>2679</v>
      </c>
      <c r="N18" s="20">
        <v>789</v>
      </c>
      <c r="O18" s="20">
        <v>0</v>
      </c>
      <c r="P18" s="12">
        <v>6925.6</v>
      </c>
      <c r="Q18" s="14">
        <f t="shared" si="0"/>
        <v>58165.46</v>
      </c>
    </row>
    <row r="19" spans="1:17" x14ac:dyDescent="0.2">
      <c r="A19" s="11" t="s">
        <v>5</v>
      </c>
      <c r="B19" s="46">
        <v>75375.56</v>
      </c>
      <c r="C19" s="47"/>
      <c r="D19" s="31">
        <v>76491.210000000006</v>
      </c>
      <c r="E19" s="32"/>
      <c r="F19" s="12">
        <v>5194.2</v>
      </c>
      <c r="G19" s="12">
        <v>6448.05</v>
      </c>
      <c r="H19" s="13">
        <v>7791.3</v>
      </c>
      <c r="I19" s="12">
        <v>0</v>
      </c>
      <c r="J19" s="12">
        <v>7531.59</v>
      </c>
      <c r="K19" s="12">
        <v>9522.7000000000007</v>
      </c>
      <c r="L19" s="12">
        <f>3149.36+5536.65+6447.35</f>
        <v>15133.36</v>
      </c>
      <c r="M19" s="12">
        <f>9445+11325.31</f>
        <v>20770.309999999998</v>
      </c>
      <c r="N19" s="20">
        <v>0</v>
      </c>
      <c r="O19" s="20">
        <v>0</v>
      </c>
      <c r="P19" s="12">
        <v>6925.6</v>
      </c>
      <c r="Q19" s="14">
        <f t="shared" si="0"/>
        <v>79317.11</v>
      </c>
    </row>
    <row r="20" spans="1:17" x14ac:dyDescent="0.2">
      <c r="A20" s="11" t="s">
        <v>12</v>
      </c>
      <c r="B20" s="46">
        <v>85654.36</v>
      </c>
      <c r="C20" s="47"/>
      <c r="D20" s="31">
        <v>78282.049999999988</v>
      </c>
      <c r="E20" s="32"/>
      <c r="F20" s="12">
        <v>5194.2</v>
      </c>
      <c r="G20" s="12">
        <v>6448.05</v>
      </c>
      <c r="H20" s="13">
        <v>7791.3</v>
      </c>
      <c r="I20" s="12">
        <v>0</v>
      </c>
      <c r="J20" s="12">
        <v>7531.59</v>
      </c>
      <c r="K20" s="12">
        <v>9522.7000000000007</v>
      </c>
      <c r="L20" s="12">
        <f>8050.84+5574.52+3332.9</f>
        <v>16958.260000000002</v>
      </c>
      <c r="M20" s="12">
        <v>0</v>
      </c>
      <c r="N20" s="20">
        <f>246+20557</f>
        <v>20803</v>
      </c>
      <c r="O20" s="20">
        <v>0</v>
      </c>
      <c r="P20" s="12">
        <v>6925.6</v>
      </c>
      <c r="Q20" s="14">
        <f t="shared" si="0"/>
        <v>81174.700000000012</v>
      </c>
    </row>
    <row r="21" spans="1:17" x14ac:dyDescent="0.2">
      <c r="A21" s="11" t="s">
        <v>11</v>
      </c>
      <c r="B21" s="46">
        <f>88370+40000</f>
        <v>128370</v>
      </c>
      <c r="C21" s="47"/>
      <c r="D21" s="31">
        <f>100631.44+20400+400</f>
        <v>121431.44</v>
      </c>
      <c r="E21" s="32"/>
      <c r="F21" s="12">
        <v>5194.2</v>
      </c>
      <c r="G21" s="12">
        <v>6448.05</v>
      </c>
      <c r="H21" s="13">
        <v>7791.3</v>
      </c>
      <c r="I21" s="12">
        <v>0</v>
      </c>
      <c r="J21" s="12">
        <v>7531.59</v>
      </c>
      <c r="K21" s="12">
        <v>9522.7000000000007</v>
      </c>
      <c r="L21" s="12">
        <f>5066.37+1449.28+5667.12</f>
        <v>12182.77</v>
      </c>
      <c r="M21" s="12">
        <f>14319+40000</f>
        <v>54319</v>
      </c>
      <c r="N21" s="20">
        <v>426</v>
      </c>
      <c r="O21" s="20">
        <v>4067</v>
      </c>
      <c r="P21" s="12">
        <v>6925.6</v>
      </c>
      <c r="Q21" s="14">
        <f t="shared" si="0"/>
        <v>114408.21</v>
      </c>
    </row>
    <row r="22" spans="1:17" x14ac:dyDescent="0.2">
      <c r="A22" s="11" t="s">
        <v>43</v>
      </c>
      <c r="B22" s="46">
        <v>83594.87</v>
      </c>
      <c r="C22" s="47"/>
      <c r="D22" s="31">
        <v>93233.61</v>
      </c>
      <c r="E22" s="32"/>
      <c r="F22" s="12">
        <v>5194.2</v>
      </c>
      <c r="G22" s="12">
        <v>6448.05</v>
      </c>
      <c r="H22" s="13">
        <v>7791.3</v>
      </c>
      <c r="I22" s="12">
        <v>0</v>
      </c>
      <c r="J22" s="12">
        <v>7531.59</v>
      </c>
      <c r="K22" s="12">
        <v>9522.7000000000007</v>
      </c>
      <c r="L22" s="12">
        <f>8711.19+1805.7+349.22</f>
        <v>10866.11</v>
      </c>
      <c r="M22" s="12">
        <f>1635.73+11325.31</f>
        <v>12961.039999999999</v>
      </c>
      <c r="N22" s="20">
        <v>0</v>
      </c>
      <c r="O22" s="20">
        <v>0</v>
      </c>
      <c r="P22" s="12">
        <v>6925.6</v>
      </c>
      <c r="Q22" s="14">
        <f t="shared" si="0"/>
        <v>67240.59</v>
      </c>
    </row>
    <row r="23" spans="1:17" x14ac:dyDescent="0.2">
      <c r="A23" s="11" t="s">
        <v>44</v>
      </c>
      <c r="B23" s="46">
        <v>82277.899999999994</v>
      </c>
      <c r="C23" s="47"/>
      <c r="D23" s="31">
        <f>77737.32+1800</f>
        <v>79537.320000000007</v>
      </c>
      <c r="E23" s="32"/>
      <c r="F23" s="12">
        <v>5194.2</v>
      </c>
      <c r="G23" s="12">
        <v>6448.05</v>
      </c>
      <c r="H23" s="13">
        <v>7791.3</v>
      </c>
      <c r="I23" s="12">
        <v>750</v>
      </c>
      <c r="J23" s="12">
        <v>7531.59</v>
      </c>
      <c r="K23" s="12">
        <v>9522.7000000000007</v>
      </c>
      <c r="L23" s="12">
        <f>7190.06+2916.02+2074.24</f>
        <v>12180.32</v>
      </c>
      <c r="M23" s="12">
        <f>1500+1800</f>
        <v>3300</v>
      </c>
      <c r="N23" s="20">
        <f>3224+466</f>
        <v>3690</v>
      </c>
      <c r="O23" s="20">
        <v>14411</v>
      </c>
      <c r="P23" s="12">
        <v>6925.6</v>
      </c>
      <c r="Q23" s="14">
        <f t="shared" si="0"/>
        <v>77744.760000000009</v>
      </c>
    </row>
    <row r="24" spans="1:17" x14ac:dyDescent="0.2">
      <c r="A24" s="11" t="s">
        <v>45</v>
      </c>
      <c r="B24" s="46">
        <v>83592.23</v>
      </c>
      <c r="C24" s="47"/>
      <c r="D24" s="31">
        <f>71348.76+1000</f>
        <v>72348.759999999995</v>
      </c>
      <c r="E24" s="32"/>
      <c r="F24" s="12">
        <v>5194.2</v>
      </c>
      <c r="G24" s="12">
        <v>6448.05</v>
      </c>
      <c r="H24" s="13">
        <v>7791.3</v>
      </c>
      <c r="I24" s="12">
        <v>1500</v>
      </c>
      <c r="J24" s="12">
        <v>7531.59</v>
      </c>
      <c r="K24" s="12">
        <v>9522.7000000000007</v>
      </c>
      <c r="L24" s="12">
        <f>1418.72+8630.45+5708.79</f>
        <v>15757.96</v>
      </c>
      <c r="M24" s="12">
        <f>3250+1000</f>
        <v>4250</v>
      </c>
      <c r="N24" s="20">
        <v>0</v>
      </c>
      <c r="O24" s="20">
        <v>0</v>
      </c>
      <c r="P24" s="12">
        <v>6925.6</v>
      </c>
      <c r="Q24" s="14">
        <f t="shared" si="0"/>
        <v>64921.399999999994</v>
      </c>
    </row>
    <row r="25" spans="1:17" x14ac:dyDescent="0.2">
      <c r="A25" s="11" t="s">
        <v>46</v>
      </c>
      <c r="B25" s="46">
        <v>87169.85</v>
      </c>
      <c r="C25" s="47"/>
      <c r="D25" s="31">
        <v>90228.39</v>
      </c>
      <c r="E25" s="32"/>
      <c r="F25" s="12">
        <v>5194.2</v>
      </c>
      <c r="G25" s="12">
        <v>6448.05</v>
      </c>
      <c r="H25" s="13">
        <v>7791.3</v>
      </c>
      <c r="I25" s="12">
        <v>1500</v>
      </c>
      <c r="J25" s="12">
        <v>7531.59</v>
      </c>
      <c r="K25" s="12">
        <v>9522.7000000000007</v>
      </c>
      <c r="L25" s="12">
        <f>7519.6+5444.88+687.53</f>
        <v>13652.01</v>
      </c>
      <c r="M25" s="12">
        <v>0</v>
      </c>
      <c r="N25" s="20">
        <v>0</v>
      </c>
      <c r="O25" s="20">
        <v>0</v>
      </c>
      <c r="P25" s="12">
        <v>6925.6</v>
      </c>
      <c r="Q25" s="14">
        <f t="shared" si="0"/>
        <v>58565.45</v>
      </c>
    </row>
    <row r="26" spans="1:17" ht="24" x14ac:dyDescent="0.2">
      <c r="A26" s="15" t="s">
        <v>47</v>
      </c>
      <c r="B26" s="46">
        <v>0</v>
      </c>
      <c r="C26" s="47"/>
      <c r="D26" s="31">
        <f>1800+1800+1800+1800</f>
        <v>7200</v>
      </c>
      <c r="E26" s="17"/>
      <c r="F26" s="12"/>
      <c r="G26" s="12"/>
      <c r="H26" s="12"/>
      <c r="I26" s="12"/>
      <c r="J26" s="12"/>
      <c r="K26" s="12"/>
      <c r="L26" s="12"/>
      <c r="M26" s="12"/>
      <c r="N26" s="20"/>
      <c r="O26" s="20"/>
      <c r="P26" s="12"/>
      <c r="Q26" s="14"/>
    </row>
    <row r="27" spans="1:17" x14ac:dyDescent="0.2">
      <c r="A27" s="16" t="s">
        <v>8</v>
      </c>
      <c r="B27" s="48">
        <f>SUM(B14:B26)</f>
        <v>1018005.65</v>
      </c>
      <c r="C27" s="49"/>
      <c r="D27" s="21">
        <f>SUM(D14:D26)</f>
        <v>976828.92</v>
      </c>
      <c r="E27" s="21"/>
      <c r="F27" s="21">
        <f t="shared" ref="F27:Q27" si="1">SUM(F14:F26)</f>
        <v>62330.399999999987</v>
      </c>
      <c r="G27" s="21">
        <f t="shared" si="1"/>
        <v>82275.60000000002</v>
      </c>
      <c r="H27" s="21">
        <f t="shared" si="1"/>
        <v>93495.60000000002</v>
      </c>
      <c r="I27" s="21">
        <f t="shared" si="1"/>
        <v>8650</v>
      </c>
      <c r="J27" s="21">
        <f t="shared" si="1"/>
        <v>90379.079999999973</v>
      </c>
      <c r="K27" s="21">
        <f t="shared" si="1"/>
        <v>114272.39999999998</v>
      </c>
      <c r="L27" s="21">
        <f t="shared" si="1"/>
        <v>165073.29</v>
      </c>
      <c r="M27" s="21">
        <f t="shared" si="1"/>
        <v>110075.34999999999</v>
      </c>
      <c r="N27" s="21">
        <f t="shared" si="1"/>
        <v>60191</v>
      </c>
      <c r="O27" s="21">
        <f t="shared" si="1"/>
        <v>19623</v>
      </c>
      <c r="P27" s="21">
        <f t="shared" si="1"/>
        <v>83107.200000000012</v>
      </c>
      <c r="Q27" s="35">
        <f t="shared" si="1"/>
        <v>889472.91999999993</v>
      </c>
    </row>
    <row r="28" spans="1:17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3" t="s">
        <v>17</v>
      </c>
      <c r="P28" s="50">
        <f>SUM(E12+D27-Q27)</f>
        <v>143286.15599999996</v>
      </c>
      <c r="Q28" s="50"/>
    </row>
    <row r="30" spans="1:17" x14ac:dyDescent="0.2">
      <c r="B30" t="s">
        <v>1</v>
      </c>
      <c r="C30">
        <v>1500</v>
      </c>
      <c r="D30" t="s">
        <v>60</v>
      </c>
      <c r="K30" s="37" t="s">
        <v>0</v>
      </c>
      <c r="L30" s="37">
        <v>8886.31</v>
      </c>
      <c r="M30" s="37" t="s">
        <v>55</v>
      </c>
      <c r="N30" s="37">
        <v>4525.1499999999996</v>
      </c>
      <c r="O30" s="37" t="s">
        <v>56</v>
      </c>
      <c r="P30" s="37">
        <v>2913.79</v>
      </c>
      <c r="Q30" s="37" t="s">
        <v>9</v>
      </c>
    </row>
    <row r="31" spans="1:17" x14ac:dyDescent="0.2">
      <c r="B31" t="s">
        <v>3</v>
      </c>
      <c r="C31">
        <v>3000</v>
      </c>
      <c r="D31" t="s">
        <v>62</v>
      </c>
      <c r="K31" s="37" t="s">
        <v>1</v>
      </c>
      <c r="L31" s="37">
        <v>6505.37</v>
      </c>
      <c r="M31" s="37" t="s">
        <v>55</v>
      </c>
      <c r="N31" s="37">
        <v>4700.1499999999996</v>
      </c>
      <c r="O31" s="37" t="s">
        <v>56</v>
      </c>
      <c r="P31" s="37">
        <v>1874.92</v>
      </c>
      <c r="Q31" s="37" t="s">
        <v>9</v>
      </c>
    </row>
    <row r="32" spans="1:17" x14ac:dyDescent="0.2">
      <c r="C32">
        <v>4500</v>
      </c>
      <c r="D32" t="s">
        <v>57</v>
      </c>
      <c r="K32" s="37" t="s">
        <v>2</v>
      </c>
      <c r="L32" s="37">
        <v>7723.62</v>
      </c>
      <c r="M32" s="37" t="s">
        <v>55</v>
      </c>
      <c r="N32" s="37">
        <v>3530.8</v>
      </c>
      <c r="O32" s="37" t="s">
        <v>56</v>
      </c>
      <c r="P32" s="37">
        <v>1249.25</v>
      </c>
      <c r="Q32" s="37" t="s">
        <v>9</v>
      </c>
    </row>
    <row r="33" spans="2:17" x14ac:dyDescent="0.2">
      <c r="C33">
        <v>2796</v>
      </c>
      <c r="D33" t="s">
        <v>58</v>
      </c>
      <c r="K33" s="37" t="s">
        <v>3</v>
      </c>
      <c r="L33" s="37">
        <v>6976.15</v>
      </c>
      <c r="M33" s="37" t="s">
        <v>55</v>
      </c>
      <c r="N33" s="37">
        <v>5328.05</v>
      </c>
      <c r="O33" s="37" t="s">
        <v>56</v>
      </c>
      <c r="P33" s="37">
        <v>2844.92</v>
      </c>
      <c r="Q33" s="37" t="s">
        <v>9</v>
      </c>
    </row>
    <row r="34" spans="2:17" x14ac:dyDescent="0.2">
      <c r="B34" t="s">
        <v>4</v>
      </c>
      <c r="C34">
        <v>179</v>
      </c>
      <c r="D34" t="s">
        <v>58</v>
      </c>
      <c r="G34" s="2"/>
      <c r="H34" s="1"/>
      <c r="K34" s="37" t="s">
        <v>4</v>
      </c>
      <c r="L34" s="37">
        <v>3377.33</v>
      </c>
      <c r="M34" s="37" t="s">
        <v>55</v>
      </c>
      <c r="N34" s="37">
        <v>5387.2</v>
      </c>
      <c r="O34" s="37" t="s">
        <v>56</v>
      </c>
      <c r="P34" s="37">
        <v>2519.4899999999998</v>
      </c>
      <c r="Q34" s="37" t="s">
        <v>9</v>
      </c>
    </row>
    <row r="35" spans="2:17" x14ac:dyDescent="0.2">
      <c r="C35">
        <v>2500</v>
      </c>
      <c r="D35" t="s">
        <v>63</v>
      </c>
      <c r="K35" s="37" t="s">
        <v>5</v>
      </c>
      <c r="L35" s="37">
        <v>5536.65</v>
      </c>
      <c r="M35" s="37" t="s">
        <v>55</v>
      </c>
      <c r="N35" s="37">
        <v>6447.35</v>
      </c>
      <c r="O35" s="37" t="s">
        <v>56</v>
      </c>
      <c r="P35" s="37">
        <v>3149.36</v>
      </c>
      <c r="Q35" s="37" t="s">
        <v>9</v>
      </c>
    </row>
    <row r="36" spans="2:17" x14ac:dyDescent="0.2">
      <c r="B36" t="s">
        <v>5</v>
      </c>
      <c r="C36">
        <v>9445</v>
      </c>
      <c r="D36" t="s">
        <v>19</v>
      </c>
      <c r="F36" s="2"/>
      <c r="K36" s="37" t="s">
        <v>12</v>
      </c>
      <c r="L36" s="37">
        <v>8050.84</v>
      </c>
      <c r="M36" s="37" t="s">
        <v>55</v>
      </c>
      <c r="N36" s="37">
        <v>5574.52</v>
      </c>
      <c r="O36" s="37" t="s">
        <v>56</v>
      </c>
      <c r="P36" s="37">
        <v>3332.9</v>
      </c>
      <c r="Q36" s="37" t="s">
        <v>9</v>
      </c>
    </row>
    <row r="37" spans="2:17" x14ac:dyDescent="0.2">
      <c r="C37" s="45">
        <v>11325.31</v>
      </c>
      <c r="D37" t="s">
        <v>48</v>
      </c>
      <c r="K37" s="37" t="s">
        <v>11</v>
      </c>
      <c r="L37" s="37">
        <v>5066.37</v>
      </c>
      <c r="M37" s="37" t="s">
        <v>55</v>
      </c>
      <c r="N37" s="37">
        <v>5667.12</v>
      </c>
      <c r="O37" s="37" t="s">
        <v>56</v>
      </c>
      <c r="P37" s="37">
        <v>1449.277313183997</v>
      </c>
      <c r="Q37" s="37" t="s">
        <v>9</v>
      </c>
    </row>
    <row r="38" spans="2:17" x14ac:dyDescent="0.2">
      <c r="B38" t="s">
        <v>11</v>
      </c>
      <c r="C38">
        <v>9444</v>
      </c>
      <c r="D38" t="s">
        <v>19</v>
      </c>
      <c r="F38" s="2"/>
      <c r="K38" s="37" t="s">
        <v>13</v>
      </c>
      <c r="L38" s="37">
        <v>8711.19</v>
      </c>
      <c r="M38" s="37" t="s">
        <v>55</v>
      </c>
      <c r="N38" s="37">
        <v>1805.7</v>
      </c>
      <c r="O38" s="37" t="s">
        <v>56</v>
      </c>
      <c r="P38" s="37">
        <v>349.22</v>
      </c>
      <c r="Q38" s="37" t="s">
        <v>9</v>
      </c>
    </row>
    <row r="39" spans="2:17" x14ac:dyDescent="0.2">
      <c r="C39">
        <v>4875</v>
      </c>
      <c r="D39" t="s">
        <v>66</v>
      </c>
      <c r="K39" s="37" t="s">
        <v>14</v>
      </c>
      <c r="L39" s="37">
        <v>7190.06</v>
      </c>
      <c r="M39" s="37" t="s">
        <v>55</v>
      </c>
      <c r="N39" s="37">
        <v>2074.2399999999998</v>
      </c>
      <c r="O39" s="37" t="s">
        <v>56</v>
      </c>
      <c r="P39" s="37">
        <v>2916.02</v>
      </c>
      <c r="Q39" s="37" t="s">
        <v>9</v>
      </c>
    </row>
    <row r="40" spans="2:17" x14ac:dyDescent="0.2">
      <c r="C40">
        <v>40000</v>
      </c>
      <c r="D40" t="s">
        <v>65</v>
      </c>
      <c r="K40" s="37" t="s">
        <v>15</v>
      </c>
      <c r="L40" s="37">
        <v>8630.4500000000007</v>
      </c>
      <c r="M40" s="37" t="s">
        <v>55</v>
      </c>
      <c r="N40" s="37">
        <v>5708.79</v>
      </c>
      <c r="O40" s="37" t="s">
        <v>56</v>
      </c>
      <c r="P40" s="37">
        <v>1418.72</v>
      </c>
      <c r="Q40" s="37" t="s">
        <v>9</v>
      </c>
    </row>
    <row r="41" spans="2:17" x14ac:dyDescent="0.2">
      <c r="B41" t="s">
        <v>13</v>
      </c>
      <c r="C41">
        <v>1635.73</v>
      </c>
      <c r="D41" s="19" t="s">
        <v>49</v>
      </c>
      <c r="K41" s="37" t="s">
        <v>16</v>
      </c>
      <c r="L41" s="37">
        <v>7519.6</v>
      </c>
      <c r="M41" s="37" t="s">
        <v>55</v>
      </c>
      <c r="N41" s="37">
        <v>5444.88</v>
      </c>
      <c r="O41" s="37" t="s">
        <v>56</v>
      </c>
      <c r="P41" s="37">
        <v>687.53</v>
      </c>
      <c r="Q41" s="37" t="s">
        <v>9</v>
      </c>
    </row>
    <row r="42" spans="2:17" x14ac:dyDescent="0.2">
      <c r="C42">
        <v>11325.31</v>
      </c>
      <c r="D42" t="s">
        <v>48</v>
      </c>
      <c r="L42" s="2"/>
      <c r="N42" s="2"/>
      <c r="P42" s="2"/>
    </row>
    <row r="43" spans="2:17" x14ac:dyDescent="0.2">
      <c r="B43" t="s">
        <v>14</v>
      </c>
      <c r="C43">
        <v>1500</v>
      </c>
      <c r="D43" t="s">
        <v>67</v>
      </c>
    </row>
    <row r="44" spans="2:17" x14ac:dyDescent="0.2">
      <c r="C44">
        <v>1800</v>
      </c>
      <c r="D44" t="s">
        <v>68</v>
      </c>
    </row>
    <row r="45" spans="2:17" x14ac:dyDescent="0.2">
      <c r="B45" t="s">
        <v>15</v>
      </c>
      <c r="C45">
        <v>3250</v>
      </c>
      <c r="D45" t="s">
        <v>66</v>
      </c>
      <c r="N45" s="4"/>
    </row>
    <row r="46" spans="2:17" x14ac:dyDescent="0.2">
      <c r="C46">
        <v>1000</v>
      </c>
      <c r="D46" t="s">
        <v>69</v>
      </c>
      <c r="P46" s="2"/>
    </row>
    <row r="47" spans="2:17" x14ac:dyDescent="0.2">
      <c r="P47" s="4"/>
    </row>
  </sheetData>
  <mergeCells count="43">
    <mergeCell ref="A1:Q1"/>
    <mergeCell ref="A2:Q2"/>
    <mergeCell ref="A3:E3"/>
    <mergeCell ref="F3:P3"/>
    <mergeCell ref="B4:E4"/>
    <mergeCell ref="F4:M4"/>
    <mergeCell ref="N4:O5"/>
    <mergeCell ref="P4:P6"/>
    <mergeCell ref="Q4:Q6"/>
    <mergeCell ref="L5:M5"/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0:C20"/>
    <mergeCell ref="B26:C26"/>
    <mergeCell ref="B27:C27"/>
    <mergeCell ref="P28:Q28"/>
    <mergeCell ref="B21:C21"/>
    <mergeCell ref="B22:C22"/>
    <mergeCell ref="B23:C23"/>
    <mergeCell ref="B24:C24"/>
    <mergeCell ref="B25:C25"/>
  </mergeCells>
  <pageMargins left="0.27083333333333331" right="0.11458333333333333" top="0.1875" bottom="0.29166666666666669" header="0.3" footer="0.3"/>
  <pageSetup paperSize="9" scale="94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den</cp:lastModifiedBy>
  <cp:lastPrinted>2020-01-28T13:10:40Z</cp:lastPrinted>
  <dcterms:created xsi:type="dcterms:W3CDTF">2007-02-04T12:22:59Z</dcterms:created>
  <dcterms:modified xsi:type="dcterms:W3CDTF">2020-02-10T06:16:00Z</dcterms:modified>
</cp:coreProperties>
</file>